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2024 год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<sst xmlns="http://schemas.openxmlformats.org/spreadsheetml/2006/main" count="285" uniqueCount="257">
  <si>
    <t xml:space="preserve">Приложение </t>
  </si>
  <si>
    <t>Пообъектный перечень</t>
  </si>
  <si>
    <t>строительства, реконструкции и капитального ремонта объектов социальной сферы и развития жилищно-коммунальной инфраструктуры Валуйского городского округа на 2024 год</t>
  </si>
  <si>
    <t xml:space="preserve">№ п/п </t>
  </si>
  <si>
    <t>Наименование программ, объектов</t>
  </si>
  <si>
    <t>Источники финансирования (тыс.руб.)</t>
  </si>
  <si>
    <t>ИТОГО</t>
  </si>
  <si>
    <t>Федеральный бюджет</t>
  </si>
  <si>
    <t>Областной бюджет</t>
  </si>
  <si>
    <t>Средствава территории                         (инвесторы)</t>
  </si>
  <si>
    <t>Внебюджетные источники</t>
  </si>
  <si>
    <t>за счет средств дорожного фонда</t>
  </si>
  <si>
    <t>1.</t>
  </si>
  <si>
    <t>Дорожное хозяйство (дорожные фонды)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</si>
  <si>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</si>
  <si>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</si>
  <si>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</si>
  <si>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</si>
  <si>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</si>
  <si>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</si>
  <si>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</si>
  <si>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</si>
  <si>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</si>
  <si>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</si>
  <si>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</si>
  <si>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</si>
  <si>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Обеспечение жильем детей сирот</t>
  </si>
  <si>
    <t>2.1.</t>
  </si>
  <si>
    <t>3.</t>
  </si>
  <si>
    <t>Капитальный ремонт</t>
  </si>
  <si>
    <t>3.1.</t>
  </si>
  <si>
    <t>Капитальный ремонт объектов образования</t>
  </si>
  <si>
    <t>3.1.2.</t>
  </si>
  <si>
    <t>4.</t>
  </si>
  <si>
    <t>Разработка ПСД, ПИР, проведение экспертиз</t>
  </si>
  <si>
    <t>4.1.</t>
  </si>
  <si>
    <t>4.2.</t>
  </si>
  <si>
    <t>4.3.</t>
  </si>
  <si>
    <t>4.4.</t>
  </si>
  <si>
    <t>4.6.</t>
  </si>
  <si>
    <t>5.</t>
  </si>
  <si>
    <t>Предоставление благоустроенных жилых помещений семьям с детьми-инвалидами</t>
  </si>
  <si>
    <t>5.1.</t>
  </si>
  <si>
    <t>6.</t>
  </si>
  <si>
    <t>Обеспечение жильем молодых семей в рамках государственной программы "Обеспечение доступным и комфортным жильем и коммунальными услугами граждан Российской Федерации"</t>
  </si>
  <si>
    <t>6.1.</t>
  </si>
  <si>
    <t>7.</t>
  </si>
  <si>
    <t>Реализация программы "Формирование современной городской среды на территории Валуйского городского округа"</t>
  </si>
  <si>
    <t>7.1.</t>
  </si>
  <si>
    <t>8.</t>
  </si>
  <si>
    <t>Осуществление деятельности в части работ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</si>
  <si>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8.1.</t>
  </si>
  <si>
    <t>9.</t>
  </si>
  <si>
    <t>Создание эффективных механизмов в области обращения с твердыми коммунальными отходами</t>
  </si>
  <si>
    <t>9.1.</t>
  </si>
  <si>
    <t>10.</t>
  </si>
  <si>
    <t>Благоустройстройство территории Валуйского городского округа</t>
  </si>
  <si>
    <t>10.1.</t>
  </si>
  <si>
    <t>10.2.</t>
  </si>
  <si>
    <t>10.3.</t>
  </si>
  <si>
    <t>10.4.</t>
  </si>
  <si>
    <t>11.</t>
  </si>
  <si>
    <t>Текущий ремонт зданий и сооружений</t>
  </si>
  <si>
    <t>11.1.</t>
  </si>
  <si>
    <t>Ремонт и благоустройство памятников</t>
  </si>
  <si>
    <t>11.1.1.</t>
  </si>
  <si>
    <t>11.1.2.</t>
  </si>
  <si>
    <t>11.1.3.</t>
  </si>
  <si>
    <t>11.1.4.</t>
  </si>
  <si>
    <t>11.1.5.</t>
  </si>
  <si>
    <t>11.2.</t>
  </si>
  <si>
    <t>Текущий ремонт объектов образования</t>
  </si>
  <si>
    <t>11.2.1.</t>
  </si>
  <si>
    <t>11.2.2.</t>
  </si>
  <si>
    <t>11.2.3.</t>
  </si>
  <si>
    <t>11.3.</t>
  </si>
  <si>
    <t>Текущий ремонт объектов культуры</t>
  </si>
  <si>
    <t>11.3.1.</t>
  </si>
  <si>
    <t>11.3.2.</t>
  </si>
  <si>
    <t>11.4.</t>
  </si>
  <si>
    <t>Текущий ремонт прочих объектов</t>
  </si>
  <si>
    <t>11.4.1.</t>
  </si>
  <si>
    <t>11.4.2.</t>
  </si>
  <si>
    <t>11.4.3.</t>
  </si>
  <si>
    <t>12.</t>
  </si>
  <si>
    <t>Обеспечение развития и укрепление материально-технической базы  объектов образования</t>
  </si>
  <si>
    <t>12.1.</t>
  </si>
  <si>
    <t>12.2.</t>
  </si>
  <si>
    <t>12.3.</t>
  </si>
  <si>
    <t>13.</t>
  </si>
  <si>
    <t>Оборудование учреждений образования автоматическими пожарными сигнализациями</t>
  </si>
  <si>
    <t>13.1.</t>
  </si>
  <si>
    <t>13.2.</t>
  </si>
  <si>
    <t>13.3.</t>
  </si>
  <si>
    <t>ИТОГО по всем программам:</t>
  </si>
  <si>
    <t>Заместитель главы администрации Валуйского городского округа</t>
  </si>
  <si>
    <t xml:space="preserve">по строительству, транспорту, ЖКХ и системам жизнеобеспечения -                                                                                                                          </t>
  </si>
  <si>
    <t xml:space="preserve">начальник управления ЖКХ </t>
  </si>
  <si>
    <t>С.Л. Стрыжакова</t>
  </si>
  <si>
    <t xml:space="preserve"> </t>
  </si>
  <si>
    <t>Профинансировано (тыс.руб.)</t>
  </si>
  <si>
    <t>остаток средств</t>
  </si>
  <si>
    <t>Средства территории                         (инвесторы)</t>
  </si>
  <si>
    <t>за счет средств дорожного                 фонда</t>
  </si>
  <si>
    <t xml:space="preserve"> бюджет Валуйского городского округа</t>
  </si>
  <si>
    <t>Остаток средств</t>
  </si>
  <si>
    <t>Заместитель главы администрации Валуйского городского округа –</t>
  </si>
  <si>
    <t xml:space="preserve">начальник управления финансов и бюждетной политики </t>
  </si>
  <si>
    <t>Л.В. Мащенко</t>
  </si>
  <si>
    <t>Перечень инициативных проектов в рамках инициативного бюджетирования Валуйского городского округа на 2024 год</t>
  </si>
  <si>
    <t>Бюджет Валуйского городского округа</t>
  </si>
  <si>
    <t>Инициативные платежи населения</t>
  </si>
  <si>
    <t>Благоустройство территории с установкой детского игрового оборудования по ул. Трудовая в г.Валуйки Белгородской области</t>
  </si>
  <si>
    <t>Устройство сетей наружного освещения ул. Саши Лысянского, пер. Куничева, пер. Блинова в г. Валуйки Белгородской области</t>
  </si>
  <si>
    <t>Благоустройство дворовой территории многоквартирного дома по адресу:  ул. Мира, с. Мандрово Валуйского городского округа Белгородской области</t>
  </si>
  <si>
    <t>Устройство сетей наружного освещения ул. 60-летия Белгородской области, ул. Елены Махортовой, ул. Коротковой, ул. Лакомовой, ул. Карагодина 
в г. Валуйки Белгородской области</t>
  </si>
  <si>
    <t>Благоустройство детской спортивной игровой площадки по ул. Григорьева, 
в г. Валуйки Белгородской области</t>
  </si>
  <si>
    <t>ИТОГО по инициативным проектам:</t>
  </si>
  <si>
    <t>3.1.1.1.</t>
  </si>
  <si>
    <t>3.1.1.2.</t>
  </si>
  <si>
    <t>3.1.3.1.</t>
  </si>
  <si>
    <t>3.1.3.2.</t>
  </si>
  <si>
    <t>10.5.</t>
  </si>
  <si>
    <t>10.6.</t>
  </si>
  <si>
    <t>10.7.</t>
  </si>
  <si>
    <t>9.2.</t>
  </si>
  <si>
    <t>4.7.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</si>
  <si>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</si>
  <si>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</si>
  <si>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</si>
  <si>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</si>
  <si>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</si>
  <si>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</si>
  <si>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</si>
  <si>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</si>
  <si>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</si>
  <si>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</si>
  <si>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</si>
  <si>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</si>
  <si>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</si>
  <si>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</si>
  <si>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</si>
  <si>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</si>
  <si>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</si>
  <si>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</si>
  <si>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(Бирючанская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</si>
  <si>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(Борчанская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</si>
  <si>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(Герасимовская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</si>
  <si>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(Двулученская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</si>
  <si>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(Казинская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</si>
  <si>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(Колосковская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</si>
  <si>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(Кукуевская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</si>
  <si>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(Мандровская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</si>
  <si>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(Насоновская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</si>
  <si>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(Новопетровская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</si>
  <si>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(Принцевская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</si>
  <si>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(Рождественская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</si>
  <si>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(Селивановская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</si>
  <si>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(Солотянская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</si>
  <si>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(Тимоновская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</si>
  <si>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(Уразовская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</si>
  <si>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(Шелаевская т/а) </t>
    </r>
  </si>
  <si>
    <r>
      <t xml:space="preserve">Изготовление проектов организации дорожного движения 
</t>
    </r>
    <r>
      <rPr>
        <i/>
        <sz val="10"/>
        <rFont val="Times New Roman"/>
        <family val="1"/>
      </rPr>
      <t xml:space="preserve"> (Яблоновская т/а) </t>
    </r>
  </si>
  <si>
    <r>
      <t xml:space="preserve">Изготовление проектов организации дорожного движения территориальных администраций Валуйского городского округа 
</t>
    </r>
    <r>
      <rPr>
        <i/>
        <sz val="10"/>
        <rFont val="Times New Roman"/>
        <family val="1"/>
      </rPr>
      <t xml:space="preserve"> (0409 0310320570 244 226/2260405 Доп.ФК 30.02.00) </t>
    </r>
  </si>
  <si>
    <t>1.12.</t>
  </si>
  <si>
    <t>4.8.</t>
  </si>
  <si>
    <t>4.9.</t>
  </si>
  <si>
    <t>4.10.</t>
  </si>
  <si>
    <r>
      <rPr>
        <sz val="10"/>
        <rFont val="Times New Roman"/>
        <family val="1"/>
      </rPr>
      <t xml:space="preserve">Проведение проверки достоверности определения сметной стоимости и прохождение государственной экспертизы по объектам: "Капитальный ремонт зданий сельских Домов культуры и Центров культурного развития Валуйского городского округа Белгородской области" 
</t>
    </r>
    <r>
      <rPr>
        <i/>
        <sz val="10"/>
        <rFont val="Times New Roman"/>
        <family val="1"/>
      </rPr>
      <t xml:space="preserve"> (Адм. Вал.гор.округа)       
(0801 0830522110 244 226/2260405 Доп.ФК 08.00.00)</t>
    </r>
  </si>
  <si>
    <r>
      <t xml:space="preserve">Выполнение инженерно-изыскательных работ и подготовка проектно-сметной документации по объекту: "Строительство пристройки к МОУ "СОШ №3" г. Валуйки (пристройка мастерских и столовой)" (1этап) и подготовка проектно-сметной документации на капитальный ремонт МОУ "СОШ №3" г. Валуйки (основное здание) (2 этап)                                                                </t>
    </r>
    <r>
      <rPr>
        <i/>
        <sz val="10"/>
        <rFont val="Times New Roman"/>
        <family val="1"/>
      </rPr>
      <t>(Адм. Вал.гор.округа)                                                                                                                             (0702 0720722110 243 226/2260405 Доп.ФК 15.04.61)</t>
    </r>
  </si>
  <si>
    <t>1.13.</t>
  </si>
  <si>
    <t>1.14.</t>
  </si>
  <si>
    <t>11.4.4.</t>
  </si>
  <si>
    <t>11.4.5.</t>
  </si>
  <si>
    <t>11.4.6.</t>
  </si>
  <si>
    <t>11.4.7.</t>
  </si>
  <si>
    <r>
      <t xml:space="preserve">Ремонт  квартиры по ул. Локомотивная,17 г.Валуйки, Белгородская область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</si>
  <si>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квартиры №3 по ул. Восточная,108 г.Валуйки, Белгородская область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</si>
  <si>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квартиры №2 жилого многоквартирного дома по ул. Интернациональная,13Б в г.Валуйки, Белгородской области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</si>
  <si>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 крыльца расположенного по адресу:  г.Валуйки, Белгородская область, ул. Интернациональная,13Б, кв.4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</si>
  <si>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t>11.4.8.</t>
  </si>
  <si>
    <t>11.4.9.</t>
  </si>
  <si>
    <r>
      <t xml:space="preserve">Ремонт жилого помещения, закрепленного за лицом из цисла детей, оставшихся безз попечения родителей, расположенного по адресу:  г.Валуйки, ул. Парковая,35/1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</si>
  <si>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t xml:space="preserve">Ремонт входа в служебное помещение в доме №9 по 
ул. 1 Мая в г.Валуйки Белгородской области
</t>
    </r>
    <r>
      <rPr>
        <i/>
        <sz val="10"/>
        <rFont val="Times New Roman"/>
        <family val="1"/>
      </rPr>
      <t xml:space="preserve"> (Адм. Вал.гор.округа)                    
   (0501 0211222120 244 225/2250401 Доп.ФК 05.00.00)           </t>
    </r>
  </si>
  <si>
    <r>
      <rPr>
        <sz val="10"/>
        <rFont val="Times New Roman"/>
        <family val="1"/>
      </rPr>
      <t xml:space="preserve">Разработка проектно-сметной документации на: "Строительство социально-культурного центра в с.Яблоново Валуйского городского округа"
</t>
    </r>
    <r>
      <rPr>
        <i/>
        <sz val="10"/>
        <rFont val="Times New Roman"/>
        <family val="1"/>
      </rPr>
      <t>(Адм. Вал.гор.округа)  
(0702 0720722110 244 226/2260405 Доп.ФК. 070102)</t>
    </r>
  </si>
  <si>
    <r>
      <t xml:space="preserve">Капитальный ремонт МОУ "СОШ №1" г. Валуйки Белгородской области (второе здание)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
(0702 07203L7501 243 225/2250402 Доп.ФК 15.04.47) </t>
    </r>
  </si>
  <si>
    <r>
      <t xml:space="preserve">Капитальный ремонт МОУ "СОШ №1" г. Валуйки Белгородской области (второе здание)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 
(0702 07203L7501 243 225/2250402 Доп.ФК 15.04.47) </t>
    </r>
  </si>
  <si>
    <r>
      <t xml:space="preserve">Ремонт автомобильной дороги по ул.Парковая в г.Валуйки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</si>
  <si>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Обустройство контейнерных площадок в г.Валуйки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 
(0605 0230121430 244 226/2260200 Доп.ФК 06.00.00)</t>
    </r>
    <r>
      <rPr>
        <sz val="10"/>
        <color indexed="8"/>
        <rFont val="Times New Roman"/>
        <family val="1"/>
      </rPr>
      <t xml:space="preserve">    </t>
    </r>
  </si>
  <si>
    <r>
      <t xml:space="preserve">Обустройство контейнерных площадок в с.Казинка                                                                      </t>
    </r>
    <r>
      <rPr>
        <i/>
        <sz val="10"/>
        <color indexed="8"/>
        <rFont val="Times New Roman"/>
        <family val="1"/>
      </rPr>
      <t xml:space="preserve">(Казинская т/а) </t>
    </r>
    <r>
      <rPr>
        <sz val="10"/>
        <color indexed="8"/>
        <rFont val="Times New Roman"/>
        <family val="1"/>
      </rPr>
      <t xml:space="preserve">    
</t>
    </r>
    <r>
      <rPr>
        <i/>
        <sz val="10"/>
        <color indexed="8"/>
        <rFont val="Times New Roman"/>
        <family val="1"/>
      </rPr>
      <t xml:space="preserve">(0605 0230121430 244 226/2260200 Доп.ФК 06.00.00) </t>
    </r>
  </si>
  <si>
    <r>
      <t xml:space="preserve">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                </t>
    </r>
    <r>
      <rPr>
        <i/>
        <sz val="10"/>
        <rFont val="Times New Roman"/>
        <family val="1"/>
      </rPr>
      <t xml:space="preserve">                                               
 (МОУ "СОШ №1")  
(0702 07203L7502 612 241/3100304 Доп.ФК 07.01.02)                                                             </t>
    </r>
  </si>
  <si>
    <r>
      <t xml:space="preserve">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                 </t>
    </r>
    <r>
      <rPr>
        <i/>
        <sz val="10"/>
        <rFont val="Times New Roman"/>
        <family val="1"/>
      </rPr>
      <t xml:space="preserve">                                               
 (МОУ "Тимоновская СОШ")  
(0702 07203L7502 612 241/3100304 Доп.ФК 07.01.02)                                                                    </t>
    </r>
  </si>
  <si>
    <r>
      <t xml:space="preserve">Замена системы отопления в гаражных помещениях, раположенных по адресу: Белгородская область, г.Валуйки, 
ул.Пролетарская, 14
</t>
    </r>
    <r>
      <rPr>
        <i/>
        <sz val="10"/>
        <rFont val="Times New Roman"/>
        <family val="1"/>
      </rPr>
      <t>(Адм. Вал.гор.округа)  
(0113 9990020810 244 225/2250401 Доп.ФК 01.00.00)</t>
    </r>
  </si>
  <si>
    <r>
      <t xml:space="preserve">Ремонт кровли гаражей, раположенных по адресу: Белгородская область, г.Валуйки, 
ул.Пролетарская, 16
</t>
    </r>
    <r>
      <rPr>
        <i/>
        <sz val="10"/>
        <rFont val="Times New Roman"/>
        <family val="1"/>
      </rPr>
      <t xml:space="preserve">(Адм. Вал.гор.округа) 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(0113 9990020810 244 225/2250401 Доп.ФК 01.00.00)</t>
    </r>
  </si>
  <si>
    <r>
      <t xml:space="preserve">Замена системы отопления в гаражных помещениях, раположенных по адресу: Белгородская область, г.Валуйки, 
ул.Пролетарская, 16
</t>
    </r>
    <r>
      <rPr>
        <i/>
        <sz val="10"/>
        <rFont val="Times New Roman"/>
        <family val="1"/>
      </rPr>
      <t xml:space="preserve">(Адм. Вал.гор.округа)
(0113 9990020810 244 225/2250401 Доп.ФК 01.00.00)  </t>
    </r>
    <r>
      <rPr>
        <sz val="10"/>
        <rFont val="Times New Roman"/>
        <family val="1"/>
      </rPr>
      <t xml:space="preserve">  </t>
    </r>
  </si>
  <si>
    <r>
      <t xml:space="preserve">Обустройство площадки для дрессировки и выгула собак в г.Валуйки Белгородской области
</t>
    </r>
    <r>
      <rPr>
        <i/>
        <sz val="10"/>
        <rFont val="Times New Roman"/>
        <family val="1"/>
      </rPr>
      <t>(Адм. Вал.гор.округа)
(0503 0230122220 244 226/2260200 Доп.ФК 05.03.12)</t>
    </r>
  </si>
  <si>
    <r>
      <t xml:space="preserve">Благоустройство дворовой территории, расположенной по адресу ул. Космонавтов, 9 и 9а в г. Валуйки с установкой детского игрового оборудования    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</si>
  <si>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r>
      <rPr>
        <sz val="10"/>
        <color indexed="8"/>
        <rFont val="Times New Roman"/>
        <family val="1"/>
      </rPr>
      <t xml:space="preserve">Устройство водоотвода по ул.Пушкина в с.Рождествено Валуйского городского округа Белгородской области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</si>
  <si>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r>
      <t xml:space="preserve">Устройство лестничного марша ул. Ст. Разина, ул. К.Маркса 
г. Валуйки Белгородской области
</t>
    </r>
    <r>
      <rPr>
        <i/>
        <sz val="10"/>
        <color indexed="8"/>
        <rFont val="Times New Roman"/>
        <family val="1"/>
      </rPr>
      <t>(Адм. Вал.гор.округа)
(0503 0230122220 244 226/2260200 Доп.ФК 05.03.12)</t>
    </r>
  </si>
  <si>
    <r>
      <t xml:space="preserve">Устройство ограждения кладбища по ул.Заречная в с.Шелаево Валуйского городского округа Белгородской области
</t>
    </r>
    <r>
      <rPr>
        <i/>
        <sz val="10"/>
        <rFont val="Times New Roman"/>
        <family val="1"/>
      </rPr>
      <t>(Шелаевская т/а)
(0503 0230122220 244 225/2250200 Доп.ФК 05.03.01)</t>
    </r>
  </si>
  <si>
    <r>
      <t xml:space="preserve">Устройство ограждения кладбища в с. Казначеевка Валуйского городского округа Белгородской области
</t>
    </r>
    <r>
      <rPr>
        <i/>
        <sz val="10"/>
        <rFont val="Times New Roman"/>
        <family val="1"/>
      </rPr>
      <t>(Казинская т/а)
(0503 0230122220 244 225/2250200 Доп.ФК 05.03.01)</t>
    </r>
  </si>
  <si>
    <r>
      <t xml:space="preserve">Устройство ограждения кладбища в с. Казинка Валуйского городского округа Белгородской области
</t>
    </r>
    <r>
      <rPr>
        <i/>
        <sz val="10"/>
        <rFont val="Times New Roman"/>
        <family val="1"/>
      </rPr>
      <t>(Казинская т/а)
(0503 0230122220 244 225/2250200 Доп.ФК 05.03.01)</t>
    </r>
  </si>
  <si>
    <r>
      <t xml:space="preserve">Капитальный ремонт МОУ "Тимоновская СОШ" с. Тимоново                                                                                                                       </t>
    </r>
    <r>
      <rPr>
        <i/>
        <sz val="10"/>
        <color indexed="8"/>
        <rFont val="Times New Roman"/>
        <family val="1"/>
      </rPr>
      <t xml:space="preserve">(Адм. Вал.гор.округа) 
(0702 07203L7501 243 225/2250402 Доп.ФК 15.04.53)  </t>
    </r>
  </si>
  <si>
    <r>
      <t xml:space="preserve">Ремонт тротуаров на территории Валуйского городского округа
</t>
    </r>
    <r>
      <rPr>
        <i/>
        <sz val="10"/>
        <rFont val="Times New Roman"/>
        <family val="1"/>
      </rPr>
      <t xml:space="preserve">(Адм. Вал.гор.округа)  
(0409 0310120580 244 225/2250200 Доп.ФК 04.06.02) </t>
    </r>
  </si>
  <si>
    <r>
      <t xml:space="preserve">Ремонт автомобильной дороги по ул. 1 Мая в г.Валуйки Белгородской области    
</t>
    </r>
    <r>
      <rPr>
        <i/>
        <sz val="10"/>
        <rFont val="Times New Roman"/>
        <family val="1"/>
      </rPr>
      <t>(Адм. Вал.гор.округа)   
(0409 0310172140/03101S2140/0310120580 244 225/2250200 Доп.ФК 04.06.02)</t>
    </r>
  </si>
  <si>
    <r>
      <t xml:space="preserve">Ремонт автомобильной дороги пер.Сибирский в с.Овчинниково Валуйского городского округа Белгородской области
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</si>
  <si>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Ремонт автомобильной дороги по ул.Ленина в п.Уразово Валуйского городского округа Белгородской области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</si>
  <si>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Ремонт автомобильной дороги по ул.3-го Интернационала в п.Уразово Валуйского городского округа Белгородской области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</si>
  <si>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Ремонт автомобильной дороги от подсобного хозяйства 
(с. Новая Симоновка) до Свято-Николаевского собора
 (мкр. Раздолье)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0310172140/03101S2140 244 225/2250200
 Доп.ФК 04.06.02)</t>
    </r>
  </si>
  <si>
    <r>
      <t xml:space="preserve">Проверка достоверности определения сметной стоимости по объектам дорожного фонда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244 226/2260405  Доп.ФК 04.06.02)</t>
    </r>
  </si>
  <si>
    <r>
      <t xml:space="preserve">Выполнение работ в области обеспечения транспортной безопасности объектов транспортной инфраструктуры дорожного хозяйства на территории Валуйского городского округа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244 226/2260405  Доп.ФК 04.06.02)</t>
    </r>
  </si>
  <si>
    <r>
      <t xml:space="preserve">Ремонт автомобильных дорог по ул. Березовая и по 
ул. Рябиновая в г.Валуйки Белгородской области       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
(0409 0310120580 244 225/2250200 Доп.ФК 04.06.02)</t>
    </r>
  </si>
  <si>
    <r>
      <t xml:space="preserve">Обеспечение жильем молодых семей                                                                                  </t>
    </r>
    <r>
      <rPr>
        <i/>
        <sz val="10"/>
        <color indexed="8"/>
        <rFont val="Times New Roman"/>
        <family val="1"/>
      </rPr>
      <t>(Адм. Вал.гор.округа)
(1004 02106L4970 322 262/2620110 Доп.ФК 10.01.01)</t>
    </r>
  </si>
  <si>
    <r>
      <t xml:space="preserve">Реализация мероприятий по обеспечению жильем семей, имеющих детей-инвалидов, нуждающихся в улучшении жилищных условий            </t>
    </r>
    <r>
      <rPr>
        <sz val="10"/>
        <color indexed="10"/>
        <rFont val="Times New Roman"/>
        <family val="1"/>
      </rPr>
      <t xml:space="preserve">                                                      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
</t>
    </r>
    <r>
      <rPr>
        <i/>
        <sz val="10"/>
        <rFont val="Times New Roman"/>
        <family val="1"/>
      </rPr>
      <t>(1004 0211673900/02116S3900 412 310/3100400 
Доп.ФК 10.00.00)</t>
    </r>
  </si>
  <si>
    <r>
      <t xml:space="preserve">Работы по ремонту жилых помещений, в которых дети-сироты и дети,оставшиеся без попечения родителей 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                                                                 
         </t>
    </r>
    <r>
      <rPr>
        <i/>
        <sz val="10"/>
        <rFont val="Times New Roman"/>
        <family val="1"/>
      </rPr>
      <t xml:space="preserve">(Адм. Вал.гор.округа) </t>
    </r>
    <r>
      <rPr>
        <sz val="10"/>
        <rFont val="Times New Roman"/>
        <family val="1"/>
      </rPr>
      <t xml:space="preserve">    
</t>
    </r>
    <r>
      <rPr>
        <i/>
        <sz val="10"/>
        <rFont val="Times New Roman"/>
        <family val="1"/>
      </rPr>
      <t>(1004 0931171520 323 226/2260405 Доп.ФК 10.00.00)</t>
    </r>
  </si>
  <si>
    <r>
      <t xml:space="preserve">Реализация мероприятий программ формирования современной городской среды                                                                                                                                                 
       </t>
    </r>
    <r>
      <rPr>
        <i/>
        <sz val="10"/>
        <rFont val="Times New Roman"/>
        <family val="1"/>
      </rPr>
      <t>(Адм. Вал.гор.округа) 
(0503 131F255550 244 226/2260200 Доп.ФК 05.03.12)</t>
    </r>
    <r>
      <rPr>
        <sz val="10"/>
        <rFont val="Times New Roman"/>
        <family val="1"/>
      </rPr>
      <t xml:space="preserve">                 </t>
    </r>
  </si>
  <si>
    <r>
      <t>Устройство камышовой крыши на объекте культурного наследия федерального значения Дом-музей генерала армии Н.Ф. Ватутина  филиал МКУК "Валуйский историко-художественный музей"
(</t>
    </r>
    <r>
      <rPr>
        <i/>
        <sz val="10"/>
        <rFont val="Times New Roman"/>
        <family val="1"/>
      </rPr>
      <t>МКУК "ВИХМ")
(0801 0820100590 244 225/2250401 Доп.ФК.08.01.01)</t>
    </r>
  </si>
  <si>
    <r>
      <t xml:space="preserve">Ремонт 2-го этажа и входной группы здания Уразовской модельной детской библиотеки 
</t>
    </r>
    <r>
      <rPr>
        <i/>
        <sz val="10"/>
        <color indexed="8"/>
        <rFont val="Times New Roman"/>
        <family val="1"/>
      </rPr>
      <t>(МКУК "Валуйская ЦБС")
(0801 0810100590 612 241/2250401 Доп.ФК.08.01.02)</t>
    </r>
  </si>
  <si>
    <r>
      <t xml:space="preserve">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 объект культурного наследия регионального значения: "Народный дом" по адресу: Белгородская область, Валуйский городской округ, г.Валуйки, ул. Гагарина, д.15 (Бассейн "Волна")
</t>
    </r>
    <r>
      <rPr>
        <i/>
        <sz val="10"/>
        <rFont val="Times New Roman"/>
        <family val="1"/>
      </rPr>
      <t xml:space="preserve">(Адм. Вал.гор.округа)  
(1105 1010122110 243 226/2260405 Доп.ФК 11.00.00) </t>
    </r>
  </si>
  <si>
    <r>
      <t xml:space="preserve">Проведение работ по сохранению объекта культурного наследия, включенного в единый государственный реестр объектов культурного наследия (памятников истории и культуры) народов Российской Федерации объект культурного наследия регионального значения  "Женская гимназия, 1865 год»по адресу: Белгородская область, Валуйский район, п.Уразово, ул. 9-го Января,3"
</t>
    </r>
    <r>
      <rPr>
        <i/>
        <sz val="10"/>
        <rFont val="Times New Roman"/>
        <family val="1"/>
      </rPr>
      <t xml:space="preserve">(Адм. Вал.гор.округа)  
(0801 0820222110 244 226/2260405 Доп.ФК 15.04.43) </t>
    </r>
  </si>
  <si>
    <r>
      <t xml:space="preserve">Проведение проверки достоверности определения сметной стоимости  в рамках  реализации программы "Формирование современной городской среды"   
</t>
    </r>
    <r>
      <rPr>
        <i/>
        <sz val="10"/>
        <rFont val="Times New Roman"/>
        <family val="1"/>
      </rPr>
      <t xml:space="preserve">(Адм. Вал.гор.округа)  
(0503 1310125550 244 226/2260405 Доп.ФК 05.03.12) </t>
    </r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</si>
  <si>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4 человека, имена установлены. Скульптура советского воин с автоматом", расположенного по адресу: Белгородская область, Валуйский район, с.Кукуевка, ул.Центральная, 70б
</t>
    </r>
    <r>
      <rPr>
        <i/>
        <sz val="10"/>
        <rFont val="Times New Roman"/>
        <family val="1"/>
      </rPr>
      <t xml:space="preserve">(Кукуевская т/а) 
(0804 0840622990 244 225/2250401,226/2260405 
Доп.ФК 15.04.75) </t>
    </r>
  </si>
  <si>
    <r>
      <t xml:space="preserve">Проведение работ по сохранению объекта культурного наследия регионального значения"Братская могила советских воинов, погибших в боях с фашистскими захватчиками в 1943 году. Захоронено  16 человек, имена установлены. Скульптура советского воина с автоматом", расположенного по адресу: Белгородская область, Валуйский район, с.Лавы, на территории ООО "Красная поляна" (ж/б конструкция)
</t>
    </r>
    <r>
      <rPr>
        <i/>
        <sz val="10"/>
        <color indexed="8"/>
        <rFont val="Times New Roman"/>
        <family val="1"/>
      </rPr>
      <t xml:space="preserve">(Колосковская т/а)
(0804 0840622990 244 225/2250401,226/2260405 
Доп.ФК 15.04.79) </t>
    </r>
  </si>
  <si>
    <r>
      <t xml:space="preserve">Разработка рабочей документации и авторский надзор по объекту: "Братская могила советских воинов, погибших в боях с фашистскими захватчиками в 1943 году. Захоронено  46 человек, имена установлены  15 человек. Скульптура советского воина ", расположенного по адресу: Белгородская область, Валуйский район, с.Рождествено, ул.Ленина,49
</t>
    </r>
    <r>
      <rPr>
        <i/>
        <sz val="10"/>
        <rFont val="Times New Roman"/>
        <family val="1"/>
      </rPr>
      <t xml:space="preserve">(Рождественская т/а)  
(0804 0840622990 244 226/2260405 Доп.ФК 15.04.78) </t>
    </r>
  </si>
  <si>
    <r>
      <t xml:space="preserve">Укрепления материально-технической базы  
МБУ ДО "ДШИ №2" г.Валуйки </t>
    </r>
    <r>
      <rPr>
        <sz val="10"/>
        <color indexed="8"/>
        <rFont val="Times New Roman"/>
        <family val="1"/>
      </rPr>
      <t xml:space="preserve">                  </t>
    </r>
    <r>
      <rPr>
        <i/>
        <sz val="10"/>
        <color indexed="8"/>
        <rFont val="Times New Roman"/>
        <family val="1"/>
      </rPr>
      <t xml:space="preserve">                                                (МБУ ДО "ДШИ №2" г.Валуйки)</t>
    </r>
    <r>
      <rPr>
        <i/>
        <sz val="10"/>
        <color indexed="10"/>
        <rFont val="Times New Roman"/>
        <family val="1"/>
      </rPr>
      <t xml:space="preserve">     
</t>
    </r>
    <r>
      <rPr>
        <i/>
        <sz val="10"/>
        <rFont val="Times New Roman"/>
        <family val="1"/>
      </rPr>
      <t xml:space="preserve">(0703 0850100590 612 241/3100304 Доп.ФК 07.01.05)   </t>
    </r>
    <r>
      <rPr>
        <i/>
        <sz val="10"/>
        <color indexed="10"/>
        <rFont val="Times New Roman"/>
        <family val="1"/>
      </rPr>
      <t xml:space="preserve">       </t>
    </r>
  </si>
  <si>
    <r>
      <t xml:space="preserve">Ремонт кровли здания МДОУ детский сад с.Тимоново Валуйского района Белгородской области
</t>
    </r>
    <r>
      <rPr>
        <i/>
        <sz val="10"/>
        <color indexed="8"/>
        <rFont val="Times New Roman"/>
        <family val="1"/>
      </rPr>
      <t>(МДОУ детский сад с.Тимоново)
(0701 0710100590 612 241/2250401 Доп.ФК.07.01.01)</t>
    </r>
  </si>
  <si>
    <r>
      <t xml:space="preserve">Ремонтно восстановительные работы по ДС "Калинка" Валуйского городского округа
</t>
    </r>
    <r>
      <rPr>
        <i/>
        <sz val="10"/>
        <color indexed="8"/>
        <rFont val="Times New Roman"/>
        <family val="1"/>
      </rPr>
      <t>(МДОУ ДС "Калинка")
(0701 0710100590 612 241/2250401 Доп.ФК.07.01.01)</t>
    </r>
  </si>
  <si>
    <r>
      <t xml:space="preserve">Замена участка тепловой сети по МОУ "Рождественская СОШ" (устранение повреждений очаговой коррозии трубопровода)
</t>
    </r>
    <r>
      <rPr>
        <i/>
        <sz val="10"/>
        <rFont val="Times New Roman"/>
        <family val="1"/>
      </rPr>
      <t>(МОУ "Рождественская СОШ")
(0702 0720200590 611 241/22500303 Доп.ФК.07.01.02)</t>
    </r>
  </si>
  <si>
    <t xml:space="preserve">Заместитель главы администрации Валуйского городского округа - 
начальник управления финансов и бюджетной политики </t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</si>
  <si>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(Учреждения дошкольного образования)
(0701 0710100590 612 241/2280200 Доп.ФК 07.01.01)                                                                       </t>
    </r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</si>
  <si>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(Учреждения общего образования)  
(0702 0720200590 612 241/2280200 Доп.ФК 07.01.02)                                                                        </t>
    </r>
  </si>
  <si>
    <r>
      <t xml:space="preserve">Монтаж автоматической пожарной сигнализации                 </t>
    </r>
    <r>
      <rPr>
        <i/>
        <sz val="10"/>
        <rFont val="Times New Roman"/>
        <family val="1"/>
      </rPr>
      <t xml:space="preserve">                                                (Учреждения дополнительного образования)
      (0703 0730100590 612 241/2280200 Доп.ФК 07.01.04)                                                                 </t>
    </r>
  </si>
  <si>
    <t>Устройство детской игровой площадки по адресу: с.Новая Симоновка пер. Гвардейский Валуйского городского округа Белгородской области</t>
  </si>
  <si>
    <t>Благоустройство детской спортивной игровой площадки по ул. Рабочая, 35,45 в п. Уразово Валуйского городского округа Белгородской области</t>
  </si>
  <si>
    <r>
      <t xml:space="preserve">Ремонт автомобильной дороги по пер.Гвардейский в с.Новая Симоновка Валуйского городского округа Белгородской области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0310120580 244 225/2250200 Доп.ФК 04.06.02)</t>
    </r>
  </si>
  <si>
    <r>
      <t xml:space="preserve">Выполнение аварийного ямочного ремонта литым асфальтобетоном на территории Валуйского городского округа                                                                                                                       </t>
    </r>
    <r>
      <rPr>
        <i/>
        <sz val="10"/>
        <rFont val="Times New Roman"/>
        <family val="1"/>
      </rPr>
      <t>(Адм. Вал.гор.округа)   
(0409 0310320570 244 225/2250200 Доп.ФК 04.06.01)</t>
    </r>
  </si>
  <si>
    <r>
      <t xml:space="preserve">Выполнение проектно-изыскательских работ для устройства инженерной защиты части территории города Валуйки Белгородской области от подтопления                                                              
  </t>
    </r>
    <r>
      <rPr>
        <i/>
        <sz val="10"/>
        <rFont val="Times New Roman"/>
        <family val="1"/>
      </rPr>
      <t xml:space="preserve">(Адм. Вал.гор.округа)  
(0503 0230122220 244 226/2260405 Доп.ФК 05.03.12) </t>
    </r>
  </si>
  <si>
    <r>
      <t xml:space="preserve">Проведение проверки достоверности определения сметной стоимости  по объекту: "Капитальный ремонт здания муниципального бюджетного учреждения дополнительного образования "Детская школа искусств №2" г. Валуйки Валуйского городского округа   
</t>
    </r>
    <r>
      <rPr>
        <i/>
        <sz val="10"/>
        <rFont val="Times New Roman"/>
        <family val="1"/>
      </rPr>
      <t xml:space="preserve">(Адм. Вал.гор.округа)  
(0703 0850122110 244 226/2250405 
Доп.ФК 30.02.00/07.01.05) </t>
    </r>
  </si>
  <si>
    <r>
      <t xml:space="preserve">Капитальный ремонт моста через р. Валуй на ул.Демьяна Бедного в г.Валуйки     
</t>
    </r>
    <r>
      <rPr>
        <i/>
        <sz val="10"/>
        <rFont val="Times New Roman"/>
        <family val="1"/>
      </rPr>
      <t>(Адм. Вал.гор.округа)   
0409 031R1R0030 243 225/2250200 Доп.ФК 04.06.04)</t>
    </r>
  </si>
  <si>
    <r>
  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  </r>
    <r>
      <rPr>
        <sz val="10"/>
        <color indexed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(1004 0210770820 412 310/3100400 Доп.ФК 10.00.00)                                                                              </t>
    </r>
  </si>
  <si>
    <t>4.11.</t>
  </si>
  <si>
    <r>
      <t xml:space="preserve">Разработка рабочей документации и авторский надзор по объекту культурного наследия местного значения: "Первая публичная библиотека г.Валуйки", расположенного по адресу: Белгородская область, Валуйский городской округ, улица 9 января, д.3 (Ремонт системы водоотведения кровли)
</t>
    </r>
    <r>
      <rPr>
        <i/>
        <sz val="10"/>
        <rFont val="Times New Roman"/>
        <family val="1"/>
      </rPr>
      <t xml:space="preserve">(МБУК "Валуйская ЦБС")  
(0801 0810100590 611 241/2260405 Доп.ФК 30.02.00) </t>
    </r>
  </si>
  <si>
    <t>4.12.</t>
  </si>
  <si>
    <r>
      <t xml:space="preserve">Разработка рабочей документации и авторский надзор по объекту культурного наследия федерального значения: "Дом, в котором в 1901 году родился генерал армии Ватутин Николай Федорович. В доме - мемориальный музей Н.Ф.Ватутина", по адресу: Белгородская область, Валуйский район, с.Ватутино, ул.Меловая,28 (ремонт кровельного покрытия (замена камыша))
</t>
    </r>
    <r>
      <rPr>
        <i/>
        <sz val="10"/>
        <rFont val="Times New Roman"/>
        <family val="1"/>
      </rPr>
      <t xml:space="preserve">(МКУК "ВИХМ")  
(0801 0820100590 244 226/2260405 Доп.ФК 30.02.00) </t>
    </r>
  </si>
  <si>
    <t>".</t>
  </si>
  <si>
    <t>" Приложение 1</t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</si>
  <si>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50 человек,  имена установлены 16 человек. Скульптура советского воина", расположенного по адресу: Белгородская область, Валуйский район, с.Принцевка, ул.Центральная,185
</t>
    </r>
    <r>
      <rPr>
        <i/>
        <sz val="10"/>
        <rFont val="Times New Roman"/>
        <family val="1"/>
      </rPr>
      <t xml:space="preserve">(Принцевская т/а)
(0804 0840622990 244 225/2250401,226/2260405 
Доп.ФК 15.04.76) </t>
    </r>
  </si>
  <si>
    <r>
      <t xml:space="preserve">Проведение работ по сохранению объекта культурного наследия регионального значения "Братская могила советских воинов, погибших в боях с фашистскими захватчиками в 1943 году. Захоронено  12 человек, имена установлены 5 человек. Скульптура советского воина с поднятым автоматом",  расположенного по адресу: Белгородская область, Валуйский район, с.Конопляновка, ул.Молодежная,45а
</t>
    </r>
    <r>
      <rPr>
        <i/>
        <sz val="10"/>
        <rFont val="Times New Roman"/>
        <family val="1"/>
      </rPr>
      <t xml:space="preserve">(Принцевская т/а)
(0804 0840622990 244 225/2250401,226/2260405 
Доп.ФК 15.04.77) </t>
    </r>
  </si>
  <si>
    <t>11.1.6.1.</t>
  </si>
  <si>
    <t>11.1.6.2.</t>
  </si>
  <si>
    <r>
      <t xml:space="preserve">Капитальный ремонт братской могилы советских воинов, погибших в боях с фашисткими захватчиками в 1943 году. Захоронено 46 человек, установлены имена 15 человек. Скульптура советского воина. Валуйский район, с. Рождествено, ул. Ленина, 49
</t>
    </r>
    <r>
      <rPr>
        <i/>
        <sz val="10"/>
        <color indexed="8"/>
        <rFont val="Times New Roman"/>
        <family val="1"/>
      </rPr>
      <t xml:space="preserve">(Адм. Вал.гор.округа) 
(0503 08601L2990 243 225/2250402 Доп.ФК 05.60.13)  </t>
    </r>
  </si>
  <si>
    <r>
      <t xml:space="preserve">Капитальный ремонт братской могилы советских воинов, погибших в боях с фашисткими захватчиками в 1943 году. Захоронено 46 человек, установлены имена 15 человек. Скульптура советского воина. Валуйский район, с. Рождествено, ул. Ленина, 49
</t>
    </r>
    <r>
      <rPr>
        <i/>
        <sz val="10"/>
        <color indexed="8"/>
        <rFont val="Times New Roman"/>
        <family val="1"/>
      </rPr>
      <t xml:space="preserve">(Адм. Вал.гор.округа) 
(0503 0860122990 243 225/2250402 Доп.ФК 05.60.13)  </t>
    </r>
  </si>
  <si>
    <r>
      <t xml:space="preserve">Проведение работ по сохранению объекта культурного наследия регионального значения"Братская могила советских воинов, погибших в боях с фашистскими захватчиками в 1943 году. Захоронено  56 человек,  в том числе Герой Советского союза старший лейтенант И.А. Григорьев. Скульптура советского воина с венком, вечный огонь", расположенного по адресу: Белгородская область, Валуйский район, г.Валуйки ул.Клубная (ремонт скульптуры и 2-х барельефов)
</t>
    </r>
    <r>
      <rPr>
        <i/>
        <sz val="10"/>
        <rFont val="Times New Roman"/>
        <family val="1"/>
      </rPr>
      <t>(МБУ "Валуйское благоустройство")
(0804 0840622990 612 241/2250401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Доп.ФК 15.04.80) </t>
    </r>
  </si>
  <si>
    <r>
      <t xml:space="preserve">Капитальный ремонт здания МБУ ДО "Детская школа искусств №2"в г. Валуйки Белгородской области            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(Адм. Вал.гор.округа)  
(0703 085А155198 243 225/2250402 Доп.ФК 15.04.45) </t>
    </r>
  </si>
  <si>
    <t xml:space="preserve">к решению Совета депутатов 
Валуйского городского округа
    от "28" февраля 2024 г. №58       </t>
  </si>
  <si>
    <t xml:space="preserve">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Валуйского городского округа                                                         от "28" февраля 2024 г. №58</t>
  </si>
  <si>
    <t>Утвержден 
решением Совета депутатов
 Валуйского городского округа                                                         от "22" декабря 2023 г. №38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</si>
</sst>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.00_);_(&quot;$&quot;* \(#,##0.00\);_(&quot;$&quot;* &quot;-&quot;??_);_(@_)"/>
    <numFmt numFmtId="185" formatCode="0.0"/>
    <numFmt numFmtId="186" formatCode="#\ ##0.0"/>
    <numFmt numFmtId="187" formatCode="#\ ##0.0_ "/>
    <numFmt numFmtId="188" formatCode="#\ ##0.00_ "/>
    <numFmt numFmtId="189" formatCode="##\ ##0.0"/>
    <numFmt numFmtId="190" formatCode="###\ ##0.0"/>
    <numFmt numFmtId="191" formatCode="####\ ##0.0"/>
    <numFmt numFmtId="192" formatCode="#####\ ##0.0"/>
    <numFmt numFmtId="193" formatCode="######\ ##0.0"/>
    <numFmt numFmtId="194" formatCode="#######\ ##0.0"/>
    <numFmt numFmtId="195" formatCode="########\ ##0.0"/>
    <numFmt numFmtId="196" formatCode="#,##0.000"/>
    <numFmt numFmtId="197" formatCode="#,##0.0000"/>
    <numFmt numFmtId="198" formatCode="#,##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/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21" borderId="7" applyNumberFormat="0" applyAlignment="0" applyProtection="0"/>
    <xf numFmtId="0" fontId="1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25" borderId="13" xfId="0" applyNumberFormat="1" applyFont="1" applyFill="1" applyBorder="1" applyAlignment="1">
      <alignment horizontal="center" vertical="center" wrapText="1"/>
    </xf>
    <xf numFmtId="185" fontId="5" fillId="25" borderId="14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 vertical="center" wrapText="1"/>
    </xf>
    <xf numFmtId="185" fontId="5" fillId="25" borderId="13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85" fontId="8" fillId="0" borderId="17" xfId="0" applyNumberFormat="1" applyFont="1" applyFill="1" applyBorder="1" applyAlignment="1">
      <alignment horizontal="center" vertical="center" wrapText="1"/>
    </xf>
    <xf numFmtId="185" fontId="8" fillId="0" borderId="16" xfId="0" applyNumberFormat="1" applyFont="1" applyFill="1" applyBorder="1" applyAlignment="1">
      <alignment horizontal="center" vertical="center" wrapText="1"/>
    </xf>
    <xf numFmtId="185" fontId="8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5" fontId="40" fillId="0" borderId="16" xfId="0" applyNumberFormat="1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187" fontId="41" fillId="0" borderId="15" xfId="0" applyNumberFormat="1" applyFont="1" applyFill="1" applyBorder="1" applyAlignment="1">
      <alignment horizontal="center" vertical="center" wrapText="1"/>
    </xf>
    <xf numFmtId="185" fontId="42" fillId="0" borderId="19" xfId="0" applyNumberFormat="1" applyFont="1" applyFill="1" applyBorder="1" applyAlignment="1">
      <alignment horizontal="center" vertical="center" wrapText="1"/>
    </xf>
    <xf numFmtId="185" fontId="42" fillId="0" borderId="20" xfId="0" applyNumberFormat="1" applyFont="1" applyFill="1" applyBorder="1" applyAlignment="1">
      <alignment horizontal="center" vertical="center" wrapText="1"/>
    </xf>
    <xf numFmtId="185" fontId="42" fillId="0" borderId="21" xfId="0" applyNumberFormat="1" applyFont="1" applyFill="1" applyBorder="1" applyAlignment="1">
      <alignment horizontal="center" vertical="center" wrapText="1"/>
    </xf>
    <xf numFmtId="185" fontId="42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85" fontId="42" fillId="0" borderId="23" xfId="0" applyNumberFormat="1" applyFont="1" applyFill="1" applyBorder="1" applyAlignment="1">
      <alignment horizontal="center" vertical="center" wrapText="1"/>
    </xf>
    <xf numFmtId="185" fontId="42" fillId="0" borderId="24" xfId="0" applyNumberFormat="1" applyFont="1" applyFill="1" applyBorder="1" applyAlignment="1">
      <alignment horizontal="center" vertical="center" wrapText="1"/>
    </xf>
    <xf numFmtId="187" fontId="41" fillId="26" borderId="10" xfId="0" applyNumberFormat="1" applyFont="1" applyFill="1" applyBorder="1" applyAlignment="1">
      <alignment horizontal="center" vertical="center" wrapText="1"/>
    </xf>
    <xf numFmtId="187" fontId="3" fillId="25" borderId="2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 wrapText="1"/>
    </xf>
    <xf numFmtId="4" fontId="33" fillId="0" borderId="27" xfId="0" applyNumberFormat="1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vertical="center" wrapText="1"/>
    </xf>
    <xf numFmtId="4" fontId="3" fillId="25" borderId="14" xfId="0" applyNumberFormat="1" applyFont="1" applyFill="1" applyBorder="1" applyAlignment="1">
      <alignment horizontal="center" vertical="center" wrapText="1"/>
    </xf>
    <xf numFmtId="4" fontId="3" fillId="25" borderId="13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 wrapText="1"/>
    </xf>
    <xf numFmtId="4" fontId="3" fillId="25" borderId="29" xfId="0" applyNumberFormat="1" applyFont="1" applyFill="1" applyBorder="1" applyAlignment="1">
      <alignment horizontal="center" vertical="center" wrapText="1"/>
    </xf>
    <xf numFmtId="4" fontId="3" fillId="25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49" fontId="34" fillId="25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16" fontId="34" fillId="0" borderId="0" xfId="0" applyNumberFormat="1" applyFont="1" applyAlignment="1">
      <alignment/>
    </xf>
    <xf numFmtId="4" fontId="3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3" fillId="25" borderId="22" xfId="0" applyFont="1" applyFill="1" applyBorder="1" applyAlignment="1">
      <alignment horizontal="center" vertical="center" wrapText="1"/>
    </xf>
    <xf numFmtId="0" fontId="43" fillId="25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85" fontId="5" fillId="25" borderId="28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33" fillId="0" borderId="30" xfId="0" applyNumberFormat="1" applyFont="1" applyFill="1" applyBorder="1" applyAlignment="1">
      <alignment horizontal="center" vertical="center" wrapText="1"/>
    </xf>
    <xf numFmtId="4" fontId="3" fillId="26" borderId="22" xfId="0" applyNumberFormat="1" applyFont="1" applyFill="1" applyBorder="1" applyAlignment="1">
      <alignment horizontal="center" vertical="center" wrapText="1"/>
    </xf>
    <xf numFmtId="4" fontId="33" fillId="0" borderId="31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33" fillId="0" borderId="32" xfId="0" applyNumberFormat="1" applyFont="1" applyFill="1" applyBorder="1" applyAlignment="1">
      <alignment horizontal="center" vertical="center" wrapText="1"/>
    </xf>
    <xf numFmtId="4" fontId="33" fillId="0" borderId="32" xfId="0" applyNumberFormat="1" applyFont="1" applyFill="1" applyBorder="1" applyAlignment="1">
      <alignment horizontal="center" vertical="center" wrapText="1"/>
    </xf>
    <xf numFmtId="4" fontId="3" fillId="26" borderId="29" xfId="0" applyNumberFormat="1" applyFont="1" applyFill="1" applyBorder="1" applyAlignment="1">
      <alignment horizontal="center" vertical="center" wrapText="1"/>
    </xf>
    <xf numFmtId="4" fontId="31" fillId="0" borderId="30" xfId="0" applyNumberFormat="1" applyFont="1" applyFill="1" applyBorder="1" applyAlignment="1">
      <alignment horizontal="center" vertical="center" wrapText="1"/>
    </xf>
    <xf numFmtId="4" fontId="31" fillId="0" borderId="31" xfId="0" applyNumberFormat="1" applyFont="1" applyFill="1" applyBorder="1" applyAlignment="1">
      <alignment horizontal="center" vertical="center" wrapText="1"/>
    </xf>
    <xf numFmtId="4" fontId="31" fillId="0" borderId="32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Fill="1" applyBorder="1" applyAlignment="1">
      <alignment horizontal="center" vertical="center" wrapText="1"/>
    </xf>
    <xf numFmtId="4" fontId="41" fillId="26" borderId="12" xfId="0" applyNumberFormat="1" applyFont="1" applyFill="1" applyBorder="1" applyAlignment="1">
      <alignment horizontal="center" vertical="center" wrapText="1"/>
    </xf>
    <xf numFmtId="4" fontId="41" fillId="25" borderId="12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41" fillId="26" borderId="29" xfId="0" applyNumberFormat="1" applyFont="1" applyFill="1" applyBorder="1" applyAlignment="1">
      <alignment horizontal="center" vertical="center" wrapText="1"/>
    </xf>
    <xf numFmtId="4" fontId="41" fillId="25" borderId="29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36" fillId="0" borderId="26" xfId="0" applyNumberFormat="1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 wrapText="1"/>
    </xf>
    <xf numFmtId="4" fontId="35" fillId="26" borderId="13" xfId="0" applyNumberFormat="1" applyFont="1" applyFill="1" applyBorder="1" applyAlignment="1">
      <alignment horizontal="center" vertical="center" wrapText="1"/>
    </xf>
    <xf numFmtId="4" fontId="35" fillId="25" borderId="13" xfId="0" applyNumberFormat="1" applyFont="1" applyFill="1" applyBorder="1" applyAlignment="1">
      <alignment horizontal="center" vertical="center" wrapText="1"/>
    </xf>
    <xf numFmtId="4" fontId="31" fillId="0" borderId="26" xfId="0" applyNumberFormat="1" applyFont="1" applyFill="1" applyBorder="1" applyAlignment="1">
      <alignment horizontal="center" vertical="center" wrapText="1"/>
    </xf>
    <xf numFmtId="0" fontId="5" fillId="25" borderId="12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33" fillId="0" borderId="31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6" xfId="62" applyNumberFormat="1" applyFont="1" applyFill="1" applyBorder="1" applyAlignment="1">
      <alignment horizontal="center" vertical="center" wrapText="1"/>
    </xf>
    <xf numFmtId="4" fontId="3" fillId="26" borderId="14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8" xfId="62" applyNumberFormat="1" applyFont="1" applyFill="1" applyBorder="1" applyAlignment="1">
      <alignment horizontal="center" vertical="center" wrapText="1"/>
    </xf>
    <xf numFmtId="4" fontId="9" fillId="0" borderId="38" xfId="62" applyNumberFormat="1" applyFont="1" applyFill="1" applyBorder="1" applyAlignment="1">
      <alignment horizontal="center" vertical="center" wrapText="1"/>
    </xf>
    <xf numFmtId="4" fontId="35" fillId="26" borderId="12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horizontal="center" vertical="center" wrapText="1"/>
    </xf>
    <xf numFmtId="4" fontId="5" fillId="25" borderId="37" xfId="0" applyNumberFormat="1" applyFont="1" applyFill="1" applyBorder="1" applyAlignment="1">
      <alignment horizontal="center" vertical="center" wrapText="1"/>
    </xf>
    <xf numFmtId="4" fontId="5" fillId="25" borderId="31" xfId="0" applyNumberFormat="1" applyFont="1" applyFill="1" applyBorder="1" applyAlignment="1">
      <alignment horizontal="center" vertical="center" wrapText="1"/>
    </xf>
    <xf numFmtId="4" fontId="6" fillId="25" borderId="3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25" borderId="36" xfId="0" applyNumberFormat="1" applyFont="1" applyFill="1" applyBorder="1" applyAlignment="1">
      <alignment horizontal="center" vertical="center" wrapText="1"/>
    </xf>
    <xf numFmtId="4" fontId="31" fillId="25" borderId="37" xfId="0" applyNumberFormat="1" applyFont="1" applyFill="1" applyBorder="1" applyAlignment="1">
      <alignment horizontal="center" vertical="center" wrapText="1"/>
    </xf>
    <xf numFmtId="4" fontId="31" fillId="0" borderId="3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2" xfId="43" applyNumberFormat="1" applyFont="1" applyFill="1" applyBorder="1" applyAlignment="1">
      <alignment horizontal="center" vertical="center" wrapText="1"/>
    </xf>
    <xf numFmtId="4" fontId="5" fillId="25" borderId="36" xfId="62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 horizontal="center" vertical="center" wrapText="1"/>
    </xf>
    <xf numFmtId="4" fontId="5" fillId="25" borderId="26" xfId="0" applyNumberFormat="1" applyFont="1" applyFill="1" applyBorder="1" applyAlignment="1">
      <alignment horizontal="center" vertical="center" wrapText="1"/>
    </xf>
    <xf numFmtId="4" fontId="0" fillId="0" borderId="42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5" fillId="0" borderId="45" xfId="43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47" xfId="43" applyNumberFormat="1" applyFont="1" applyFill="1" applyBorder="1" applyAlignment="1">
      <alignment horizontal="center" vertical="center" wrapText="1"/>
    </xf>
    <xf numFmtId="4" fontId="3" fillId="26" borderId="48" xfId="0" applyNumberFormat="1" applyFont="1" applyFill="1" applyBorder="1" applyAlignment="1">
      <alignment horizontal="center" vertical="center" wrapText="1"/>
    </xf>
    <xf numFmtId="4" fontId="5" fillId="0" borderId="39" xfId="43" applyNumberFormat="1" applyFont="1" applyFill="1" applyBorder="1" applyAlignment="1">
      <alignment horizontal="center" vertical="center" wrapText="1"/>
    </xf>
    <xf numFmtId="4" fontId="5" fillId="0" borderId="0" xfId="43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vertical="center" wrapText="1"/>
    </xf>
    <xf numFmtId="4" fontId="41" fillId="26" borderId="10" xfId="0" applyNumberFormat="1" applyFont="1" applyFill="1" applyBorder="1" applyAlignment="1">
      <alignment horizontal="center" vertical="center" wrapText="1"/>
    </xf>
    <xf numFmtId="4" fontId="31" fillId="0" borderId="49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  <xf numFmtId="4" fontId="31" fillId="0" borderId="50" xfId="43" applyNumberFormat="1" applyFont="1" applyFill="1" applyBorder="1" applyAlignment="1">
      <alignment horizontal="center" vertical="center" wrapText="1"/>
    </xf>
    <xf numFmtId="4" fontId="3" fillId="26" borderId="28" xfId="0" applyNumberFormat="1" applyFont="1" applyFill="1" applyBorder="1" applyAlignment="1">
      <alignment horizontal="center" vertical="center" wrapText="1"/>
    </xf>
    <xf numFmtId="4" fontId="31" fillId="0" borderId="51" xfId="43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4" fontId="31" fillId="0" borderId="52" xfId="43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52" xfId="43" applyNumberFormat="1" applyFont="1" applyFill="1" applyBorder="1" applyAlignment="1">
      <alignment horizontal="center" vertical="center" wrapText="1"/>
    </xf>
    <xf numFmtId="4" fontId="6" fillId="0" borderId="51" xfId="43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31" fillId="0" borderId="0" xfId="43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31" fillId="0" borderId="53" xfId="43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31" fillId="0" borderId="45" xfId="43" applyNumberFormat="1" applyFont="1" applyFill="1" applyBorder="1" applyAlignment="1">
      <alignment horizontal="center" vertical="center" wrapText="1"/>
    </xf>
    <xf numFmtId="4" fontId="3" fillId="25" borderId="25" xfId="0" applyNumberFormat="1" applyFont="1" applyFill="1" applyBorder="1" applyAlignment="1">
      <alignment horizontal="center" vertical="center" wrapText="1"/>
    </xf>
    <xf numFmtId="4" fontId="31" fillId="0" borderId="54" xfId="43" applyNumberFormat="1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1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14" xfId="0" applyNumberFormat="1" applyFont="1" applyFill="1" applyBorder="1" applyAlignment="1">
      <alignment horizontal="center" vertical="center" wrapText="1"/>
    </xf>
    <xf numFmtId="4" fontId="6" fillId="25" borderId="30" xfId="0" applyNumberFormat="1" applyFont="1" applyFill="1" applyBorder="1" applyAlignment="1">
      <alignment horizontal="center" vertical="center" wrapText="1"/>
    </xf>
    <xf numFmtId="4" fontId="6" fillId="25" borderId="31" xfId="0" applyNumberFormat="1" applyFont="1" applyFill="1" applyBorder="1" applyAlignment="1">
      <alignment horizontal="center" vertical="center" wrapText="1"/>
    </xf>
    <xf numFmtId="4" fontId="31" fillId="25" borderId="31" xfId="0" applyNumberFormat="1" applyFont="1" applyFill="1" applyBorder="1" applyAlignment="1">
      <alignment horizontal="center" vertical="center" wrapText="1"/>
    </xf>
    <xf numFmtId="4" fontId="6" fillId="25" borderId="31" xfId="0" applyNumberFormat="1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188" fontId="43" fillId="0" borderId="38" xfId="0" applyNumberFormat="1" applyFont="1" applyFill="1" applyBorder="1" applyAlignment="1">
      <alignment horizontal="center" vertical="center"/>
    </xf>
    <xf numFmtId="186" fontId="37" fillId="26" borderId="11" xfId="0" applyNumberFormat="1" applyFont="1" applyFill="1" applyBorder="1" applyAlignment="1">
      <alignment horizontal="center" vertical="center"/>
    </xf>
    <xf numFmtId="186" fontId="37" fillId="0" borderId="43" xfId="0" applyNumberFormat="1" applyFont="1" applyBorder="1" applyAlignment="1">
      <alignment horizontal="center" vertical="center"/>
    </xf>
    <xf numFmtId="188" fontId="43" fillId="0" borderId="38" xfId="0" applyNumberFormat="1" applyFont="1" applyFill="1" applyBorder="1" applyAlignment="1">
      <alignment horizontal="center" vertical="center" wrapText="1"/>
    </xf>
    <xf numFmtId="188" fontId="43" fillId="0" borderId="54" xfId="0" applyNumberFormat="1" applyFont="1" applyFill="1" applyBorder="1" applyAlignment="1">
      <alignment horizontal="center" vertical="center" wrapText="1"/>
    </xf>
    <xf numFmtId="188" fontId="43" fillId="0" borderId="36" xfId="0" applyNumberFormat="1" applyFont="1" applyFill="1" applyBorder="1" applyAlignment="1">
      <alignment horizontal="center" vertical="center"/>
    </xf>
    <xf numFmtId="188" fontId="43" fillId="0" borderId="45" xfId="0" applyNumberFormat="1" applyFont="1" applyFill="1" applyBorder="1" applyAlignment="1">
      <alignment horizontal="center" vertical="center"/>
    </xf>
    <xf numFmtId="188" fontId="37" fillId="0" borderId="55" xfId="0" applyNumberFormat="1" applyFont="1" applyFill="1" applyBorder="1" applyAlignment="1">
      <alignment horizontal="center" vertical="center" wrapText="1"/>
    </xf>
    <xf numFmtId="188" fontId="43" fillId="0" borderId="26" xfId="0" applyNumberFormat="1" applyFont="1" applyFill="1" applyBorder="1" applyAlignment="1">
      <alignment horizontal="center" vertical="center"/>
    </xf>
    <xf numFmtId="188" fontId="43" fillId="0" borderId="53" xfId="0" applyNumberFormat="1" applyFont="1" applyFill="1" applyBorder="1" applyAlignment="1">
      <alignment horizontal="center" vertical="center"/>
    </xf>
    <xf numFmtId="188" fontId="37" fillId="0" borderId="26" xfId="0" applyNumberFormat="1" applyFont="1" applyFill="1" applyBorder="1" applyAlignment="1">
      <alignment horizontal="center" vertical="center" wrapText="1"/>
    </xf>
    <xf numFmtId="188" fontId="37" fillId="0" borderId="53" xfId="0" applyNumberFormat="1" applyFont="1" applyFill="1" applyBorder="1" applyAlignment="1">
      <alignment horizontal="center" vertical="center" wrapText="1"/>
    </xf>
    <xf numFmtId="188" fontId="43" fillId="0" borderId="56" xfId="0" applyNumberFormat="1" applyFont="1" applyFill="1" applyBorder="1" applyAlignment="1">
      <alignment horizontal="center" vertical="center"/>
    </xf>
    <xf numFmtId="4" fontId="38" fillId="6" borderId="15" xfId="0" applyNumberFormat="1" applyFont="1" applyFill="1" applyBorder="1" applyAlignment="1">
      <alignment horizontal="center" vertical="center" wrapText="1"/>
    </xf>
    <xf numFmtId="4" fontId="38" fillId="6" borderId="16" xfId="0" applyNumberFormat="1" applyFont="1" applyFill="1" applyBorder="1" applyAlignment="1">
      <alignment horizontal="center" vertical="center" wrapText="1"/>
    </xf>
    <xf numFmtId="4" fontId="38" fillId="26" borderId="10" xfId="0" applyNumberFormat="1" applyFont="1" applyFill="1" applyBorder="1" applyAlignment="1">
      <alignment horizontal="center" vertical="center" wrapText="1"/>
    </xf>
    <xf numFmtId="4" fontId="38" fillId="6" borderId="10" xfId="0" applyNumberFormat="1" applyFont="1" applyFill="1" applyBorder="1" applyAlignment="1">
      <alignment horizontal="center" vertical="center" wrapText="1"/>
    </xf>
    <xf numFmtId="4" fontId="31" fillId="25" borderId="30" xfId="0" applyNumberFormat="1" applyFont="1" applyFill="1" applyBorder="1" applyAlignment="1">
      <alignment horizontal="center" vertical="center" wrapText="1"/>
    </xf>
    <xf numFmtId="4" fontId="6" fillId="25" borderId="30" xfId="0" applyNumberFormat="1" applyFont="1" applyFill="1" applyBorder="1" applyAlignment="1">
      <alignment horizontal="center" vertical="center" wrapText="1"/>
    </xf>
    <xf numFmtId="4" fontId="5" fillId="25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33" fillId="25" borderId="27" xfId="0" applyNumberFormat="1" applyFont="1" applyFill="1" applyBorder="1" applyAlignment="1">
      <alignment horizontal="center" vertical="center" wrapText="1"/>
    </xf>
    <xf numFmtId="4" fontId="33" fillId="25" borderId="26" xfId="0" applyNumberFormat="1" applyFont="1" applyFill="1" applyBorder="1" applyAlignment="1">
      <alignment horizontal="center" vertical="center" wrapText="1"/>
    </xf>
    <xf numFmtId="4" fontId="31" fillId="0" borderId="33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" fillId="0" borderId="21" xfId="54" applyFont="1" applyFill="1" applyBorder="1" applyAlignment="1">
      <alignment horizontal="center" vertical="center" wrapText="1"/>
      <protection/>
    </xf>
    <xf numFmtId="0" fontId="3" fillId="0" borderId="28" xfId="54" applyFont="1" applyFill="1" applyBorder="1" applyAlignment="1">
      <alignment horizontal="center" vertical="center" wrapText="1"/>
      <protection/>
    </xf>
    <xf numFmtId="0" fontId="3" fillId="0" borderId="39" xfId="54" applyFont="1" applyFill="1" applyBorder="1" applyAlignment="1">
      <alignment horizontal="center" vertical="center" wrapText="1"/>
      <protection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49" fontId="3" fillId="0" borderId="13" xfId="54" applyNumberFormat="1" applyFont="1" applyFill="1" applyBorder="1" applyAlignment="1">
      <alignment horizontal="center" vertical="center" wrapText="1"/>
      <protection/>
    </xf>
    <xf numFmtId="49" fontId="3" fillId="0" borderId="29" xfId="54" applyNumberFormat="1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29" xfId="54" applyFont="1" applyFill="1" applyBorder="1" applyAlignment="1">
      <alignment horizontal="center" vertical="center" wrapText="1"/>
      <protection/>
    </xf>
    <xf numFmtId="0" fontId="3" fillId="0" borderId="57" xfId="54" applyFont="1" applyFill="1" applyBorder="1" applyAlignment="1">
      <alignment horizontal="center" vertical="center" wrapText="1"/>
      <protection/>
    </xf>
    <xf numFmtId="0" fontId="3" fillId="0" borderId="48" xfId="54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3" fillId="26" borderId="28" xfId="54" applyFont="1" applyFill="1" applyBorder="1" applyAlignment="1">
      <alignment horizontal="center" vertical="center" wrapText="1"/>
      <protection/>
    </xf>
    <xf numFmtId="0" fontId="3" fillId="26" borderId="22" xfId="54" applyFont="1" applyFill="1" applyBorder="1" applyAlignment="1">
      <alignment horizontal="center" vertical="center" wrapText="1"/>
      <protection/>
    </xf>
    <xf numFmtId="0" fontId="3" fillId="26" borderId="48" xfId="54" applyFont="1" applyFill="1" applyBorder="1" applyAlignment="1">
      <alignment horizontal="center" vertical="center" wrapText="1"/>
      <protection/>
    </xf>
    <xf numFmtId="0" fontId="3" fillId="0" borderId="22" xfId="54" applyFont="1" applyFill="1" applyBorder="1" applyAlignment="1">
      <alignment horizontal="center" vertical="center" wrapText="1"/>
      <protection/>
    </xf>
    <xf numFmtId="2" fontId="3" fillId="0" borderId="42" xfId="45" applyNumberFormat="1" applyFont="1" applyFill="1" applyBorder="1" applyAlignment="1">
      <alignment horizontal="center" vertical="center" wrapText="1"/>
    </xf>
    <xf numFmtId="2" fontId="3" fillId="0" borderId="51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6" xfId="54" applyFont="1" applyFill="1" applyBorder="1" applyAlignment="1">
      <alignment horizontal="center" vertical="center" wrapText="1"/>
      <protection/>
    </xf>
    <xf numFmtId="0" fontId="2" fillId="25" borderId="0" xfId="54" applyFont="1" applyFill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0" fontId="3" fillId="0" borderId="42" xfId="54" applyFont="1" applyFill="1" applyBorder="1" applyAlignment="1">
      <alignment horizontal="center" vertical="center" wrapText="1"/>
      <protection/>
    </xf>
    <xf numFmtId="0" fontId="3" fillId="0" borderId="51" xfId="54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49" fontId="2" fillId="0" borderId="14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39" xfId="54" applyFont="1" applyFill="1" applyBorder="1" applyAlignment="1">
      <alignment horizontal="center" vertical="center" wrapText="1"/>
      <protection/>
    </xf>
    <xf numFmtId="0" fontId="2" fillId="26" borderId="28" xfId="54" applyFont="1" applyFill="1" applyBorder="1" applyAlignment="1">
      <alignment horizontal="center" vertical="center" wrapText="1"/>
      <protection/>
    </xf>
    <xf numFmtId="0" fontId="2" fillId="26" borderId="48" xfId="54" applyFont="1" applyFill="1" applyBorder="1" applyAlignment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zoomScaleSheetLayoutView="100" workbookViewId="0" topLeftCell="A1">
      <selection activeCell="C8" sqref="C8:E8"/>
    </sheetView>
  </sheetViews>
  <sheetFormatPr defaultColWidth="9.125" defaultRowHeight="12.75"/>
  <cols>
    <col min="1" max="1" width="7.75390625" style="0" customWidth="1"/>
    <col min="2" max="2" width="50.125" style="0" customWidth="1"/>
    <col min="3" max="3" width="15.00390625" style="0" customWidth="1"/>
    <col min="4" max="4" width="11.375" style="0" customWidth="1"/>
    <col min="5" max="5" width="12.00390625" style="0" customWidth="1"/>
    <col min="6" max="6" width="12.125" style="0" customWidth="1"/>
    <col min="7" max="7" width="11.75390625" style="0" customWidth="1"/>
    <col min="8" max="8" width="11.00390625" style="0" customWidth="1"/>
    <col min="9" max="9" width="13.00390625" style="0" customWidth="1"/>
    <col min="12" max="12" width="10.25390625" style="0" customWidth="1"/>
    <col min="13" max="13" width="10.625" style="0" customWidth="1"/>
    <col min="14" max="14" width="10.375" style="0" customWidth="1"/>
    <col min="15" max="15" width="10.25390625" style="0" customWidth="1"/>
    <col min="16" max="16" width="10.125" style="0" customWidth="1"/>
    <col min="17" max="17" width="10.375" style="0" customWidth="1"/>
  </cols>
  <sheetData>
    <row r="1" spans="7:17" ht="21" customHeight="1">
      <c r="G1" s="218"/>
      <c r="H1" s="218"/>
      <c r="I1" s="218"/>
      <c r="M1" s="218" t="s">
        <v>0</v>
      </c>
      <c r="N1" s="218"/>
      <c r="O1" s="218"/>
      <c r="P1" s="218"/>
      <c r="Q1" s="218"/>
    </row>
    <row r="2" spans="7:17" ht="21" customHeight="1">
      <c r="G2" s="2"/>
      <c r="H2" s="2"/>
      <c r="I2" s="2"/>
      <c r="M2" s="218" t="s">
        <v>254</v>
      </c>
      <c r="N2" s="218"/>
      <c r="O2" s="218"/>
      <c r="P2" s="218"/>
      <c r="Q2" s="218"/>
    </row>
    <row r="3" spans="7:17" ht="21" customHeight="1">
      <c r="G3" s="2"/>
      <c r="H3" s="2"/>
      <c r="I3" s="2"/>
      <c r="M3" s="218"/>
      <c r="N3" s="218"/>
      <c r="O3" s="218"/>
      <c r="P3" s="218"/>
      <c r="Q3" s="218"/>
    </row>
    <row r="4" spans="7:9" ht="21" customHeight="1">
      <c r="G4" s="2"/>
      <c r="H4" s="2"/>
      <c r="I4" s="2"/>
    </row>
    <row r="5" spans="7:9" ht="4.5" customHeight="1">
      <c r="G5" s="218"/>
      <c r="H5" s="218"/>
      <c r="I5" s="218"/>
    </row>
    <row r="6" spans="7:17" ht="25.5" customHeight="1">
      <c r="G6" s="218"/>
      <c r="H6" s="218"/>
      <c r="I6" s="218"/>
      <c r="M6" s="218" t="s">
        <v>245</v>
      </c>
      <c r="N6" s="218"/>
      <c r="O6" s="218"/>
      <c r="P6" s="218"/>
      <c r="Q6" s="218"/>
    </row>
    <row r="7" spans="7:17" ht="40.5" customHeight="1">
      <c r="G7" s="2"/>
      <c r="H7" s="2"/>
      <c r="I7" s="2"/>
      <c r="M7" s="218" t="s">
        <v>256</v>
      </c>
      <c r="N7" s="218"/>
      <c r="O7" s="218"/>
      <c r="P7" s="218"/>
      <c r="Q7" s="218"/>
    </row>
    <row r="8" spans="3:17" ht="19.5" customHeight="1">
      <c r="C8" s="225"/>
      <c r="D8" s="225"/>
      <c r="E8" s="225"/>
      <c r="G8" s="2"/>
      <c r="H8" s="2"/>
      <c r="I8" s="2"/>
      <c r="M8" s="218"/>
      <c r="N8" s="218"/>
      <c r="O8" s="218"/>
      <c r="P8" s="218"/>
      <c r="Q8" s="218"/>
    </row>
    <row r="9" spans="3:17" ht="15.75" customHeight="1">
      <c r="C9" s="200"/>
      <c r="D9" s="200"/>
      <c r="E9" s="200"/>
      <c r="G9" s="2"/>
      <c r="H9" s="2"/>
      <c r="I9" s="2"/>
      <c r="M9" s="2"/>
      <c r="N9" s="2"/>
      <c r="O9" s="2"/>
      <c r="P9" s="2"/>
      <c r="Q9" s="2"/>
    </row>
    <row r="10" spans="3:17" ht="15.75" customHeight="1">
      <c r="C10" s="200"/>
      <c r="D10" s="200"/>
      <c r="E10" s="200"/>
      <c r="G10" s="2"/>
      <c r="H10" s="2"/>
      <c r="I10" s="2"/>
      <c r="M10" s="2"/>
      <c r="N10" s="2"/>
      <c r="O10" s="2"/>
      <c r="P10" s="2"/>
      <c r="Q10" s="2"/>
    </row>
    <row r="11" spans="1:17" ht="13.5" customHeight="1">
      <c r="A11" s="227" t="s">
        <v>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</row>
    <row r="12" spans="1:17" ht="30.75" customHeight="1">
      <c r="A12" s="227" t="s">
        <v>2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</row>
    <row r="13" spans="1:9" ht="12" customHeight="1" thickBot="1">
      <c r="A13" s="3"/>
      <c r="B13" s="3"/>
      <c r="C13" s="3"/>
      <c r="D13" s="3"/>
      <c r="E13" s="3"/>
      <c r="F13" s="3"/>
      <c r="G13" s="3"/>
      <c r="H13" s="3"/>
      <c r="I13" s="3"/>
    </row>
    <row r="14" spans="1:17" ht="18.75" customHeight="1" thickBot="1">
      <c r="A14" s="210" t="s">
        <v>3</v>
      </c>
      <c r="B14" s="213" t="s">
        <v>4</v>
      </c>
      <c r="C14" s="226" t="s">
        <v>5</v>
      </c>
      <c r="D14" s="209"/>
      <c r="E14" s="209"/>
      <c r="F14" s="209"/>
      <c r="G14" s="209"/>
      <c r="H14" s="209"/>
      <c r="I14" s="219" t="s">
        <v>6</v>
      </c>
      <c r="J14" s="209" t="s">
        <v>100</v>
      </c>
      <c r="K14" s="209"/>
      <c r="L14" s="209"/>
      <c r="M14" s="209"/>
      <c r="N14" s="209"/>
      <c r="O14" s="209"/>
      <c r="P14" s="219" t="s">
        <v>6</v>
      </c>
      <c r="Q14" s="208" t="s">
        <v>101</v>
      </c>
    </row>
    <row r="15" spans="1:17" ht="24.75" customHeight="1">
      <c r="A15" s="211"/>
      <c r="B15" s="214"/>
      <c r="C15" s="216" t="s">
        <v>7</v>
      </c>
      <c r="D15" s="216" t="s">
        <v>8</v>
      </c>
      <c r="E15" s="208" t="s">
        <v>104</v>
      </c>
      <c r="F15" s="228" t="s">
        <v>9</v>
      </c>
      <c r="G15" s="213" t="s">
        <v>10</v>
      </c>
      <c r="H15" s="223" t="s">
        <v>11</v>
      </c>
      <c r="I15" s="220"/>
      <c r="J15" s="230" t="s">
        <v>7</v>
      </c>
      <c r="K15" s="213" t="s">
        <v>8</v>
      </c>
      <c r="L15" s="208" t="s">
        <v>104</v>
      </c>
      <c r="M15" s="228" t="s">
        <v>102</v>
      </c>
      <c r="N15" s="213" t="s">
        <v>10</v>
      </c>
      <c r="O15" s="223" t="s">
        <v>103</v>
      </c>
      <c r="P15" s="220"/>
      <c r="Q15" s="222"/>
    </row>
    <row r="16" spans="1:17" ht="34.5" customHeight="1" thickBot="1">
      <c r="A16" s="212"/>
      <c r="B16" s="215"/>
      <c r="C16" s="207"/>
      <c r="D16" s="207"/>
      <c r="E16" s="217"/>
      <c r="F16" s="229"/>
      <c r="G16" s="215"/>
      <c r="H16" s="224"/>
      <c r="I16" s="221"/>
      <c r="J16" s="231"/>
      <c r="K16" s="215"/>
      <c r="L16" s="217"/>
      <c r="M16" s="229"/>
      <c r="N16" s="215"/>
      <c r="O16" s="224"/>
      <c r="P16" s="221"/>
      <c r="Q16" s="217"/>
    </row>
    <row r="17" spans="1:17" ht="21.75" customHeight="1" thickBot="1">
      <c r="A17" s="4" t="s">
        <v>12</v>
      </c>
      <c r="B17" s="5" t="s">
        <v>13</v>
      </c>
      <c r="C17" s="41">
        <f aca="true" t="shared" si="0" ref="C17:H17">C18+C45+C19+C44+C21+C40+C41+C42+C43+C46+C20+C47+C48+C49</f>
        <v>0</v>
      </c>
      <c r="D17" s="41">
        <f>D18+D45+D19+D44+D21+D40+D41+D42+D43+D46+D20+D47+D48+D49</f>
        <v>150246.59999999998</v>
      </c>
      <c r="E17" s="41">
        <f t="shared" si="0"/>
        <v>7644.222480000001</v>
      </c>
      <c r="F17" s="41">
        <f t="shared" si="0"/>
        <v>0</v>
      </c>
      <c r="G17" s="41">
        <f t="shared" si="0"/>
        <v>0</v>
      </c>
      <c r="H17" s="41">
        <f t="shared" si="0"/>
        <v>34675</v>
      </c>
      <c r="I17" s="42">
        <f>SUM(C17:H17)</f>
        <v>192565.82247999997</v>
      </c>
      <c r="J17" s="41">
        <f aca="true" t="shared" si="1" ref="J17:O17">J18+J45+J19+J44+J21+J40+J41+J42+J43+J46+J20+J47+J48+J49</f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0</v>
      </c>
      <c r="O17" s="41">
        <f t="shared" si="1"/>
        <v>11017.63846</v>
      </c>
      <c r="P17" s="42">
        <f>SUM(J17:O17)</f>
        <v>11017.63846</v>
      </c>
      <c r="Q17" s="43">
        <f>I17-P17</f>
        <v>181548.18402</v>
      </c>
    </row>
    <row r="18" spans="1:17" ht="51" customHeight="1">
      <c r="A18" s="6" t="s">
        <v>14</v>
      </c>
      <c r="B18" s="170" t="s">
        <v>211</v>
      </c>
      <c r="C18" s="104"/>
      <c r="D18" s="44"/>
      <c r="E18" s="44"/>
      <c r="F18" s="44"/>
      <c r="G18" s="44"/>
      <c r="H18" s="105">
        <f>21692-8593.3-996.9+2787-4415.7-382.11623</f>
        <v>10090.983770000003</v>
      </c>
      <c r="I18" s="106">
        <f>SUM(C18:H18)</f>
        <v>10090.983770000003</v>
      </c>
      <c r="J18" s="44"/>
      <c r="K18" s="44"/>
      <c r="L18" s="45"/>
      <c r="M18" s="44"/>
      <c r="N18" s="44"/>
      <c r="O18" s="201">
        <v>10090.97179</v>
      </c>
      <c r="P18" s="47">
        <f>SUM(J18:O18)</f>
        <v>10090.97179</v>
      </c>
      <c r="Q18" s="48">
        <f>I18-P18</f>
        <v>0.011980000002949964</v>
      </c>
    </row>
    <row r="19" spans="1:17" ht="51">
      <c r="A19" s="6" t="s">
        <v>15</v>
      </c>
      <c r="B19" s="101" t="s">
        <v>209</v>
      </c>
      <c r="C19" s="107"/>
      <c r="D19" s="102"/>
      <c r="E19" s="102"/>
      <c r="F19" s="102"/>
      <c r="G19" s="102"/>
      <c r="H19" s="108">
        <f>87+17.50001-0.035</f>
        <v>104.46501</v>
      </c>
      <c r="I19" s="74">
        <f>SUM(C19:H19)</f>
        <v>104.46501</v>
      </c>
      <c r="J19" s="44"/>
      <c r="K19" s="44"/>
      <c r="L19" s="45"/>
      <c r="M19" s="44"/>
      <c r="N19" s="44"/>
      <c r="O19" s="201">
        <v>11.66667</v>
      </c>
      <c r="P19" s="47">
        <f>SUM(J19:O19)</f>
        <v>11.66667</v>
      </c>
      <c r="Q19" s="49">
        <f>I19-P19</f>
        <v>92.79834000000001</v>
      </c>
    </row>
    <row r="20" spans="1:17" ht="78.75" customHeight="1">
      <c r="A20" s="6" t="s">
        <v>16</v>
      </c>
      <c r="B20" s="101" t="s">
        <v>210</v>
      </c>
      <c r="C20" s="107"/>
      <c r="D20" s="102"/>
      <c r="E20" s="102"/>
      <c r="F20" s="102"/>
      <c r="G20" s="102"/>
      <c r="H20" s="108">
        <v>705</v>
      </c>
      <c r="I20" s="74">
        <f>SUM(C20:H20)</f>
        <v>705</v>
      </c>
      <c r="J20" s="44"/>
      <c r="K20" s="44"/>
      <c r="L20" s="45"/>
      <c r="M20" s="44"/>
      <c r="N20" s="44"/>
      <c r="O20" s="46"/>
      <c r="P20" s="47">
        <f>SUM(J20:O20)</f>
        <v>0</v>
      </c>
      <c r="Q20" s="49">
        <f>I20-P20</f>
        <v>705</v>
      </c>
    </row>
    <row r="21" spans="1:17" ht="50.25" customHeight="1">
      <c r="A21" s="6" t="s">
        <v>17</v>
      </c>
      <c r="B21" s="7" t="s">
        <v>163</v>
      </c>
      <c r="C21" s="107"/>
      <c r="D21" s="102"/>
      <c r="E21" s="108">
        <f>E22+E23+E24+E25+E26+E27+E28+E29+E30+E31+E32+E33+E34+E35+E36+E38+E39+E37</f>
        <v>6403.764000000001</v>
      </c>
      <c r="F21" s="102"/>
      <c r="G21" s="102"/>
      <c r="H21" s="108"/>
      <c r="I21" s="74">
        <f aca="true" t="shared" si="2" ref="I21:I46">SUM(C21:H21)</f>
        <v>6403.764000000001</v>
      </c>
      <c r="J21" s="44"/>
      <c r="K21" s="44"/>
      <c r="L21" s="45"/>
      <c r="M21" s="44"/>
      <c r="N21" s="44"/>
      <c r="O21" s="46"/>
      <c r="P21" s="47">
        <f>SUM(J21:O21)</f>
        <v>0</v>
      </c>
      <c r="Q21" s="49">
        <f>I21-P21</f>
        <v>6403.764000000001</v>
      </c>
    </row>
    <row r="22" spans="1:17" ht="31.5" customHeight="1">
      <c r="A22" s="6" t="s">
        <v>127</v>
      </c>
      <c r="B22" s="7" t="s">
        <v>145</v>
      </c>
      <c r="C22" s="107"/>
      <c r="D22" s="102"/>
      <c r="E22" s="109">
        <v>367.2</v>
      </c>
      <c r="F22" s="102"/>
      <c r="G22" s="102"/>
      <c r="H22" s="109"/>
      <c r="I22" s="110">
        <f t="shared" si="2"/>
        <v>367.2</v>
      </c>
      <c r="J22" s="95"/>
      <c r="K22" s="95"/>
      <c r="L22" s="96"/>
      <c r="M22" s="95"/>
      <c r="N22" s="95"/>
      <c r="O22" s="97"/>
      <c r="P22" s="98">
        <f aca="true" t="shared" si="3" ref="P22:P39">SUM(J22:O22)</f>
        <v>0</v>
      </c>
      <c r="Q22" s="99">
        <f aca="true" t="shared" si="4" ref="Q22:Q39">I22-P22</f>
        <v>367.2</v>
      </c>
    </row>
    <row r="23" spans="1:17" ht="31.5" customHeight="1">
      <c r="A23" s="6" t="s">
        <v>128</v>
      </c>
      <c r="B23" s="7" t="s">
        <v>146</v>
      </c>
      <c r="C23" s="107"/>
      <c r="D23" s="102"/>
      <c r="E23" s="109">
        <v>170.4</v>
      </c>
      <c r="F23" s="102"/>
      <c r="G23" s="102"/>
      <c r="H23" s="109"/>
      <c r="I23" s="110">
        <f t="shared" si="2"/>
        <v>170.4</v>
      </c>
      <c r="J23" s="95"/>
      <c r="K23" s="95"/>
      <c r="L23" s="96"/>
      <c r="M23" s="95"/>
      <c r="N23" s="95"/>
      <c r="O23" s="97"/>
      <c r="P23" s="98">
        <f t="shared" si="3"/>
        <v>0</v>
      </c>
      <c r="Q23" s="99">
        <f t="shared" si="4"/>
        <v>170.4</v>
      </c>
    </row>
    <row r="24" spans="1:17" ht="30.75" customHeight="1">
      <c r="A24" s="6" t="s">
        <v>129</v>
      </c>
      <c r="B24" s="7" t="s">
        <v>147</v>
      </c>
      <c r="C24" s="107"/>
      <c r="D24" s="102"/>
      <c r="E24" s="109">
        <v>148.8</v>
      </c>
      <c r="F24" s="102"/>
      <c r="G24" s="102"/>
      <c r="H24" s="109"/>
      <c r="I24" s="110">
        <f t="shared" si="2"/>
        <v>148.8</v>
      </c>
      <c r="J24" s="95"/>
      <c r="K24" s="95"/>
      <c r="L24" s="96"/>
      <c r="M24" s="95"/>
      <c r="N24" s="95"/>
      <c r="O24" s="97"/>
      <c r="P24" s="98">
        <f t="shared" si="3"/>
        <v>0</v>
      </c>
      <c r="Q24" s="99">
        <f t="shared" si="4"/>
        <v>148.8</v>
      </c>
    </row>
    <row r="25" spans="1:17" ht="30.75" customHeight="1">
      <c r="A25" s="6" t="s">
        <v>130</v>
      </c>
      <c r="B25" s="7" t="s">
        <v>148</v>
      </c>
      <c r="C25" s="107"/>
      <c r="D25" s="102"/>
      <c r="E25" s="109">
        <v>523.2</v>
      </c>
      <c r="F25" s="102"/>
      <c r="G25" s="102"/>
      <c r="H25" s="109"/>
      <c r="I25" s="110">
        <f t="shared" si="2"/>
        <v>523.2</v>
      </c>
      <c r="J25" s="95"/>
      <c r="K25" s="95"/>
      <c r="L25" s="96"/>
      <c r="M25" s="95"/>
      <c r="N25" s="95"/>
      <c r="O25" s="97"/>
      <c r="P25" s="98">
        <f t="shared" si="3"/>
        <v>0</v>
      </c>
      <c r="Q25" s="99">
        <f t="shared" si="4"/>
        <v>523.2</v>
      </c>
    </row>
    <row r="26" spans="1:17" ht="29.25" customHeight="1">
      <c r="A26" s="6" t="s">
        <v>131</v>
      </c>
      <c r="B26" s="7" t="s">
        <v>149</v>
      </c>
      <c r="C26" s="107"/>
      <c r="D26" s="102"/>
      <c r="E26" s="109">
        <v>464.4</v>
      </c>
      <c r="F26" s="102"/>
      <c r="G26" s="102"/>
      <c r="H26" s="109"/>
      <c r="I26" s="110">
        <f t="shared" si="2"/>
        <v>464.4</v>
      </c>
      <c r="J26" s="95"/>
      <c r="K26" s="95"/>
      <c r="L26" s="96"/>
      <c r="M26" s="95"/>
      <c r="N26" s="95"/>
      <c r="O26" s="97"/>
      <c r="P26" s="98">
        <f t="shared" si="3"/>
        <v>0</v>
      </c>
      <c r="Q26" s="99">
        <f t="shared" si="4"/>
        <v>464.4</v>
      </c>
    </row>
    <row r="27" spans="1:17" ht="31.5" customHeight="1">
      <c r="A27" s="6" t="s">
        <v>132</v>
      </c>
      <c r="B27" s="7" t="s">
        <v>150</v>
      </c>
      <c r="C27" s="107"/>
      <c r="D27" s="102"/>
      <c r="E27" s="109">
        <v>469.2</v>
      </c>
      <c r="F27" s="102"/>
      <c r="G27" s="102"/>
      <c r="H27" s="109"/>
      <c r="I27" s="110">
        <f t="shared" si="2"/>
        <v>469.2</v>
      </c>
      <c r="J27" s="95"/>
      <c r="K27" s="95"/>
      <c r="L27" s="96"/>
      <c r="M27" s="95"/>
      <c r="N27" s="95"/>
      <c r="O27" s="97"/>
      <c r="P27" s="98">
        <f t="shared" si="3"/>
        <v>0</v>
      </c>
      <c r="Q27" s="99">
        <f t="shared" si="4"/>
        <v>469.2</v>
      </c>
    </row>
    <row r="28" spans="1:17" ht="30.75" customHeight="1">
      <c r="A28" s="6" t="s">
        <v>133</v>
      </c>
      <c r="B28" s="7" t="s">
        <v>151</v>
      </c>
      <c r="C28" s="107"/>
      <c r="D28" s="102"/>
      <c r="E28" s="109">
        <v>123.6</v>
      </c>
      <c r="F28" s="102"/>
      <c r="G28" s="102"/>
      <c r="H28" s="109"/>
      <c r="I28" s="110">
        <f t="shared" si="2"/>
        <v>123.6</v>
      </c>
      <c r="J28" s="95"/>
      <c r="K28" s="95"/>
      <c r="L28" s="96"/>
      <c r="M28" s="95"/>
      <c r="N28" s="95"/>
      <c r="O28" s="97"/>
      <c r="P28" s="98">
        <f t="shared" si="3"/>
        <v>0</v>
      </c>
      <c r="Q28" s="99">
        <f t="shared" si="4"/>
        <v>123.6</v>
      </c>
    </row>
    <row r="29" spans="1:17" ht="30.75" customHeight="1">
      <c r="A29" s="6" t="s">
        <v>134</v>
      </c>
      <c r="B29" s="7" t="s">
        <v>152</v>
      </c>
      <c r="C29" s="107"/>
      <c r="D29" s="102"/>
      <c r="E29" s="109">
        <v>120</v>
      </c>
      <c r="F29" s="102"/>
      <c r="G29" s="102"/>
      <c r="H29" s="109"/>
      <c r="I29" s="110">
        <f t="shared" si="2"/>
        <v>120</v>
      </c>
      <c r="J29" s="95"/>
      <c r="K29" s="95"/>
      <c r="L29" s="96"/>
      <c r="M29" s="95"/>
      <c r="N29" s="95"/>
      <c r="O29" s="97"/>
      <c r="P29" s="98">
        <f t="shared" si="3"/>
        <v>0</v>
      </c>
      <c r="Q29" s="99">
        <f t="shared" si="4"/>
        <v>120</v>
      </c>
    </row>
    <row r="30" spans="1:17" ht="31.5" customHeight="1">
      <c r="A30" s="6" t="s">
        <v>135</v>
      </c>
      <c r="B30" s="7" t="s">
        <v>153</v>
      </c>
      <c r="C30" s="107"/>
      <c r="D30" s="102"/>
      <c r="E30" s="109">
        <v>475.2</v>
      </c>
      <c r="F30" s="102"/>
      <c r="G30" s="102"/>
      <c r="H30" s="109"/>
      <c r="I30" s="110">
        <f t="shared" si="2"/>
        <v>475.2</v>
      </c>
      <c r="J30" s="95"/>
      <c r="K30" s="95"/>
      <c r="L30" s="96"/>
      <c r="M30" s="95"/>
      <c r="N30" s="95"/>
      <c r="O30" s="97"/>
      <c r="P30" s="98">
        <f t="shared" si="3"/>
        <v>0</v>
      </c>
      <c r="Q30" s="99">
        <f t="shared" si="4"/>
        <v>475.2</v>
      </c>
    </row>
    <row r="31" spans="1:17" ht="31.5" customHeight="1">
      <c r="A31" s="6" t="s">
        <v>136</v>
      </c>
      <c r="B31" s="7" t="s">
        <v>154</v>
      </c>
      <c r="C31" s="107"/>
      <c r="D31" s="102"/>
      <c r="E31" s="109">
        <v>400.8</v>
      </c>
      <c r="F31" s="102"/>
      <c r="G31" s="102"/>
      <c r="H31" s="109"/>
      <c r="I31" s="110">
        <f t="shared" si="2"/>
        <v>400.8</v>
      </c>
      <c r="J31" s="95"/>
      <c r="K31" s="95"/>
      <c r="L31" s="96"/>
      <c r="M31" s="95"/>
      <c r="N31" s="95"/>
      <c r="O31" s="97"/>
      <c r="P31" s="98">
        <f t="shared" si="3"/>
        <v>0</v>
      </c>
      <c r="Q31" s="99">
        <f t="shared" si="4"/>
        <v>400.8</v>
      </c>
    </row>
    <row r="32" spans="1:17" ht="34.5" customHeight="1">
      <c r="A32" s="6" t="s">
        <v>137</v>
      </c>
      <c r="B32" s="7" t="s">
        <v>155</v>
      </c>
      <c r="C32" s="107"/>
      <c r="D32" s="102"/>
      <c r="E32" s="109">
        <v>392.4</v>
      </c>
      <c r="F32" s="102"/>
      <c r="G32" s="102"/>
      <c r="H32" s="109"/>
      <c r="I32" s="110">
        <f t="shared" si="2"/>
        <v>392.4</v>
      </c>
      <c r="J32" s="95"/>
      <c r="K32" s="95"/>
      <c r="L32" s="96"/>
      <c r="M32" s="95"/>
      <c r="N32" s="95"/>
      <c r="O32" s="97"/>
      <c r="P32" s="98">
        <f t="shared" si="3"/>
        <v>0</v>
      </c>
      <c r="Q32" s="99">
        <f t="shared" si="4"/>
        <v>392.4</v>
      </c>
    </row>
    <row r="33" spans="1:17" ht="30.75" customHeight="1">
      <c r="A33" s="6" t="s">
        <v>138</v>
      </c>
      <c r="B33" s="7" t="s">
        <v>156</v>
      </c>
      <c r="C33" s="107"/>
      <c r="D33" s="102"/>
      <c r="E33" s="109">
        <v>440.4</v>
      </c>
      <c r="F33" s="102"/>
      <c r="G33" s="102"/>
      <c r="H33" s="109"/>
      <c r="I33" s="110">
        <f t="shared" si="2"/>
        <v>440.4</v>
      </c>
      <c r="J33" s="95"/>
      <c r="K33" s="95"/>
      <c r="L33" s="96"/>
      <c r="M33" s="95"/>
      <c r="N33" s="95"/>
      <c r="O33" s="97"/>
      <c r="P33" s="98">
        <f t="shared" si="3"/>
        <v>0</v>
      </c>
      <c r="Q33" s="99">
        <f t="shared" si="4"/>
        <v>440.4</v>
      </c>
    </row>
    <row r="34" spans="1:17" ht="30.75" customHeight="1">
      <c r="A34" s="6" t="s">
        <v>139</v>
      </c>
      <c r="B34" s="7" t="s">
        <v>157</v>
      </c>
      <c r="C34" s="107"/>
      <c r="D34" s="102"/>
      <c r="E34" s="109">
        <v>160.164</v>
      </c>
      <c r="F34" s="102"/>
      <c r="G34" s="102"/>
      <c r="H34" s="109"/>
      <c r="I34" s="110">
        <f t="shared" si="2"/>
        <v>160.164</v>
      </c>
      <c r="J34" s="95"/>
      <c r="K34" s="95"/>
      <c r="L34" s="96"/>
      <c r="M34" s="95"/>
      <c r="N34" s="95"/>
      <c r="O34" s="97"/>
      <c r="P34" s="98">
        <f t="shared" si="3"/>
        <v>0</v>
      </c>
      <c r="Q34" s="99">
        <f t="shared" si="4"/>
        <v>160.164</v>
      </c>
    </row>
    <row r="35" spans="1:17" ht="32.25" customHeight="1">
      <c r="A35" s="6" t="s">
        <v>140</v>
      </c>
      <c r="B35" s="7" t="s">
        <v>158</v>
      </c>
      <c r="C35" s="107"/>
      <c r="D35" s="102"/>
      <c r="E35" s="109">
        <v>153.6</v>
      </c>
      <c r="F35" s="102"/>
      <c r="G35" s="102"/>
      <c r="H35" s="109"/>
      <c r="I35" s="110">
        <f t="shared" si="2"/>
        <v>153.6</v>
      </c>
      <c r="J35" s="95"/>
      <c r="K35" s="95"/>
      <c r="L35" s="96"/>
      <c r="M35" s="95"/>
      <c r="N35" s="95"/>
      <c r="O35" s="97"/>
      <c r="P35" s="98">
        <f t="shared" si="3"/>
        <v>0</v>
      </c>
      <c r="Q35" s="99">
        <f t="shared" si="4"/>
        <v>153.6</v>
      </c>
    </row>
    <row r="36" spans="1:17" ht="33" customHeight="1">
      <c r="A36" s="6" t="s">
        <v>141</v>
      </c>
      <c r="B36" s="7" t="s">
        <v>159</v>
      </c>
      <c r="C36" s="107"/>
      <c r="D36" s="102"/>
      <c r="E36" s="109">
        <v>296.4</v>
      </c>
      <c r="F36" s="102"/>
      <c r="G36" s="102"/>
      <c r="H36" s="109"/>
      <c r="I36" s="110">
        <f t="shared" si="2"/>
        <v>296.4</v>
      </c>
      <c r="J36" s="95"/>
      <c r="K36" s="95"/>
      <c r="L36" s="96"/>
      <c r="M36" s="95"/>
      <c r="N36" s="95"/>
      <c r="O36" s="97"/>
      <c r="P36" s="98">
        <f t="shared" si="3"/>
        <v>0</v>
      </c>
      <c r="Q36" s="99">
        <f t="shared" si="4"/>
        <v>296.4</v>
      </c>
    </row>
    <row r="37" spans="1:17" ht="34.5" customHeight="1">
      <c r="A37" s="6" t="s">
        <v>142</v>
      </c>
      <c r="B37" s="7" t="s">
        <v>160</v>
      </c>
      <c r="C37" s="107"/>
      <c r="D37" s="102"/>
      <c r="E37" s="109">
        <v>927.6</v>
      </c>
      <c r="F37" s="102"/>
      <c r="G37" s="102"/>
      <c r="H37" s="109"/>
      <c r="I37" s="110">
        <f t="shared" si="2"/>
        <v>927.6</v>
      </c>
      <c r="J37" s="95"/>
      <c r="K37" s="95"/>
      <c r="L37" s="96"/>
      <c r="M37" s="95"/>
      <c r="N37" s="95"/>
      <c r="O37" s="97"/>
      <c r="P37" s="98">
        <f t="shared" si="3"/>
        <v>0</v>
      </c>
      <c r="Q37" s="99">
        <f t="shared" si="4"/>
        <v>927.6</v>
      </c>
    </row>
    <row r="38" spans="1:17" ht="35.25" customHeight="1">
      <c r="A38" s="6" t="s">
        <v>143</v>
      </c>
      <c r="B38" s="7" t="s">
        <v>161</v>
      </c>
      <c r="C38" s="107"/>
      <c r="D38" s="102"/>
      <c r="E38" s="109">
        <v>537.6</v>
      </c>
      <c r="F38" s="102"/>
      <c r="G38" s="102"/>
      <c r="H38" s="109"/>
      <c r="I38" s="110">
        <f t="shared" si="2"/>
        <v>537.6</v>
      </c>
      <c r="J38" s="95"/>
      <c r="K38" s="95"/>
      <c r="L38" s="96"/>
      <c r="M38" s="95"/>
      <c r="N38" s="95"/>
      <c r="O38" s="97"/>
      <c r="P38" s="98">
        <f t="shared" si="3"/>
        <v>0</v>
      </c>
      <c r="Q38" s="99">
        <f t="shared" si="4"/>
        <v>537.6</v>
      </c>
    </row>
    <row r="39" spans="1:17" ht="27.75" customHeight="1">
      <c r="A39" s="6" t="s">
        <v>144</v>
      </c>
      <c r="B39" s="7" t="s">
        <v>162</v>
      </c>
      <c r="C39" s="107"/>
      <c r="D39" s="102"/>
      <c r="E39" s="109">
        <v>232.8</v>
      </c>
      <c r="F39" s="102"/>
      <c r="G39" s="102"/>
      <c r="H39" s="109"/>
      <c r="I39" s="110">
        <f t="shared" si="2"/>
        <v>232.8</v>
      </c>
      <c r="J39" s="95"/>
      <c r="K39" s="95"/>
      <c r="L39" s="96"/>
      <c r="M39" s="95"/>
      <c r="N39" s="95"/>
      <c r="O39" s="97"/>
      <c r="P39" s="98">
        <f t="shared" si="3"/>
        <v>0</v>
      </c>
      <c r="Q39" s="99">
        <f t="shared" si="4"/>
        <v>232.8</v>
      </c>
    </row>
    <row r="40" spans="1:17" ht="54" customHeight="1">
      <c r="A40" s="6" t="s">
        <v>18</v>
      </c>
      <c r="B40" s="101" t="s">
        <v>203</v>
      </c>
      <c r="C40" s="107"/>
      <c r="D40" s="102"/>
      <c r="E40" s="102"/>
      <c r="F40" s="102"/>
      <c r="G40" s="102"/>
      <c r="H40" s="108">
        <v>3000</v>
      </c>
      <c r="I40" s="74">
        <f t="shared" si="2"/>
        <v>3000</v>
      </c>
      <c r="J40" s="44"/>
      <c r="K40" s="44"/>
      <c r="L40" s="45"/>
      <c r="M40" s="44"/>
      <c r="N40" s="44"/>
      <c r="O40" s="46"/>
      <c r="P40" s="47">
        <f aca="true" t="shared" si="5" ref="P40:P78">SUM(J40:O40)</f>
        <v>0</v>
      </c>
      <c r="Q40" s="49">
        <f aca="true" t="shared" si="6" ref="Q40:Q72">I40-P40</f>
        <v>3000</v>
      </c>
    </row>
    <row r="41" spans="1:17" ht="53.25" customHeight="1">
      <c r="A41" s="6" t="s">
        <v>19</v>
      </c>
      <c r="B41" s="101" t="s">
        <v>238</v>
      </c>
      <c r="C41" s="107"/>
      <c r="D41" s="102">
        <v>98896.3</v>
      </c>
      <c r="E41" s="102"/>
      <c r="F41" s="102"/>
      <c r="G41" s="102"/>
      <c r="H41" s="108">
        <v>6312.5</v>
      </c>
      <c r="I41" s="74">
        <f t="shared" si="2"/>
        <v>105208.8</v>
      </c>
      <c r="J41" s="44"/>
      <c r="K41" s="127"/>
      <c r="L41" s="202"/>
      <c r="M41" s="127"/>
      <c r="N41" s="127"/>
      <c r="O41" s="201">
        <v>915</v>
      </c>
      <c r="P41" s="47">
        <f t="shared" si="5"/>
        <v>915</v>
      </c>
      <c r="Q41" s="49">
        <f t="shared" si="6"/>
        <v>104293.8</v>
      </c>
    </row>
    <row r="42" spans="1:17" ht="68.25" customHeight="1">
      <c r="A42" s="6" t="s">
        <v>20</v>
      </c>
      <c r="B42" s="101" t="s">
        <v>204</v>
      </c>
      <c r="C42" s="107"/>
      <c r="D42" s="102">
        <v>9752</v>
      </c>
      <c r="E42" s="102"/>
      <c r="F42" s="102"/>
      <c r="G42" s="102"/>
      <c r="H42" s="108">
        <f>622.5+382.11623</f>
        <v>1004.61623</v>
      </c>
      <c r="I42" s="74">
        <f t="shared" si="2"/>
        <v>10756.61623</v>
      </c>
      <c r="J42" s="44"/>
      <c r="K42" s="44"/>
      <c r="L42" s="45"/>
      <c r="M42" s="44"/>
      <c r="N42" s="44"/>
      <c r="O42" s="46"/>
      <c r="P42" s="47">
        <f t="shared" si="5"/>
        <v>0</v>
      </c>
      <c r="Q42" s="49">
        <f t="shared" si="6"/>
        <v>10756.61623</v>
      </c>
    </row>
    <row r="43" spans="1:17" ht="65.25" customHeight="1">
      <c r="A43" s="6" t="s">
        <v>21</v>
      </c>
      <c r="B43" s="101" t="s">
        <v>205</v>
      </c>
      <c r="C43" s="107"/>
      <c r="D43" s="102"/>
      <c r="E43" s="102"/>
      <c r="F43" s="102"/>
      <c r="G43" s="102"/>
      <c r="H43" s="108">
        <f>4415.7+5165.09</f>
        <v>9580.79</v>
      </c>
      <c r="I43" s="74">
        <f t="shared" si="2"/>
        <v>9580.79</v>
      </c>
      <c r="J43" s="44"/>
      <c r="K43" s="44"/>
      <c r="L43" s="45"/>
      <c r="M43" s="44"/>
      <c r="N43" s="44"/>
      <c r="O43" s="46"/>
      <c r="P43" s="47">
        <f t="shared" si="5"/>
        <v>0</v>
      </c>
      <c r="Q43" s="49">
        <f t="shared" si="6"/>
        <v>9580.79</v>
      </c>
    </row>
    <row r="44" spans="1:17" ht="65.25" customHeight="1">
      <c r="A44" s="6" t="s">
        <v>22</v>
      </c>
      <c r="B44" s="101" t="s">
        <v>206</v>
      </c>
      <c r="C44" s="107"/>
      <c r="D44" s="111">
        <v>12880</v>
      </c>
      <c r="E44" s="102"/>
      <c r="F44" s="102"/>
      <c r="G44" s="102"/>
      <c r="H44" s="114">
        <v>822.12232</v>
      </c>
      <c r="I44" s="74">
        <f t="shared" si="2"/>
        <v>13702.12232</v>
      </c>
      <c r="J44" s="44"/>
      <c r="K44" s="44"/>
      <c r="L44" s="45"/>
      <c r="M44" s="44"/>
      <c r="N44" s="44"/>
      <c r="O44" s="46"/>
      <c r="P44" s="47">
        <f t="shared" si="5"/>
        <v>0</v>
      </c>
      <c r="Q44" s="49">
        <f t="shared" si="6"/>
        <v>13702.12232</v>
      </c>
    </row>
    <row r="45" spans="1:17" ht="78.75" customHeight="1">
      <c r="A45" s="6" t="s">
        <v>23</v>
      </c>
      <c r="B45" s="8" t="s">
        <v>207</v>
      </c>
      <c r="C45" s="107"/>
      <c r="D45" s="111">
        <v>13100.5</v>
      </c>
      <c r="E45" s="102"/>
      <c r="F45" s="102"/>
      <c r="G45" s="102"/>
      <c r="H45" s="114">
        <v>836.21414</v>
      </c>
      <c r="I45" s="74">
        <f t="shared" si="2"/>
        <v>13936.71414</v>
      </c>
      <c r="J45" s="44"/>
      <c r="K45" s="44"/>
      <c r="L45" s="45"/>
      <c r="M45" s="44"/>
      <c r="N45" s="44"/>
      <c r="O45" s="46"/>
      <c r="P45" s="47">
        <f t="shared" si="5"/>
        <v>0</v>
      </c>
      <c r="Q45" s="49">
        <f t="shared" si="6"/>
        <v>13936.71414</v>
      </c>
    </row>
    <row r="46" spans="1:17" ht="75.75" customHeight="1">
      <c r="A46" s="6" t="s">
        <v>24</v>
      </c>
      <c r="B46" s="8" t="s">
        <v>208</v>
      </c>
      <c r="C46" s="112"/>
      <c r="D46" s="111">
        <v>15617.8</v>
      </c>
      <c r="E46" s="113"/>
      <c r="F46" s="113"/>
      <c r="G46" s="113"/>
      <c r="H46" s="114">
        <f>996.9-0.00146</f>
        <v>996.89854</v>
      </c>
      <c r="I46" s="74">
        <f t="shared" si="2"/>
        <v>16614.698539999998</v>
      </c>
      <c r="J46" s="44"/>
      <c r="K46" s="44"/>
      <c r="L46" s="45"/>
      <c r="M46" s="44"/>
      <c r="N46" s="44"/>
      <c r="O46" s="46"/>
      <c r="P46" s="47">
        <f t="shared" si="5"/>
        <v>0</v>
      </c>
      <c r="Q46" s="49">
        <f t="shared" si="6"/>
        <v>16614.698539999998</v>
      </c>
    </row>
    <row r="47" spans="1:17" ht="67.5" customHeight="1">
      <c r="A47" s="6" t="s">
        <v>164</v>
      </c>
      <c r="B47" s="8" t="s">
        <v>235</v>
      </c>
      <c r="C47" s="112"/>
      <c r="D47" s="115"/>
      <c r="E47" s="113">
        <f>1450-209.54152</f>
        <v>1240.45848</v>
      </c>
      <c r="F47" s="113"/>
      <c r="G47" s="113"/>
      <c r="H47" s="116">
        <v>209.54152</v>
      </c>
      <c r="I47" s="74">
        <f>SUM(C47:H47)</f>
        <v>1450</v>
      </c>
      <c r="J47" s="44"/>
      <c r="K47" s="44"/>
      <c r="L47" s="44"/>
      <c r="M47" s="44"/>
      <c r="N47" s="44"/>
      <c r="O47" s="84"/>
      <c r="P47" s="47">
        <f t="shared" si="5"/>
        <v>0</v>
      </c>
      <c r="Q47" s="49">
        <f t="shared" si="6"/>
        <v>1450</v>
      </c>
    </row>
    <row r="48" spans="1:17" ht="42.75" customHeight="1">
      <c r="A48" s="6" t="s">
        <v>170</v>
      </c>
      <c r="B48" s="8" t="s">
        <v>187</v>
      </c>
      <c r="C48" s="117"/>
      <c r="D48" s="118"/>
      <c r="E48" s="113"/>
      <c r="F48" s="113"/>
      <c r="G48" s="113"/>
      <c r="H48" s="113">
        <v>225.44032</v>
      </c>
      <c r="I48" s="74">
        <f>SUM(C48:H48)</f>
        <v>225.44032</v>
      </c>
      <c r="J48" s="44"/>
      <c r="K48" s="44"/>
      <c r="L48" s="44"/>
      <c r="M48" s="44"/>
      <c r="N48" s="44"/>
      <c r="O48" s="84"/>
      <c r="P48" s="47">
        <f t="shared" si="5"/>
        <v>0</v>
      </c>
      <c r="Q48" s="49">
        <f t="shared" si="6"/>
        <v>225.44032</v>
      </c>
    </row>
    <row r="49" spans="1:17" ht="68.25" customHeight="1" thickBot="1">
      <c r="A49" s="6" t="s">
        <v>171</v>
      </c>
      <c r="B49" s="8" t="s">
        <v>234</v>
      </c>
      <c r="C49" s="117"/>
      <c r="D49" s="118"/>
      <c r="E49" s="113"/>
      <c r="F49" s="113"/>
      <c r="G49" s="113"/>
      <c r="H49" s="113">
        <v>786.42815</v>
      </c>
      <c r="I49" s="74">
        <f>SUM(C49:H49)</f>
        <v>786.42815</v>
      </c>
      <c r="J49" s="44"/>
      <c r="K49" s="44"/>
      <c r="L49" s="44"/>
      <c r="M49" s="44"/>
      <c r="N49" s="44"/>
      <c r="O49" s="84"/>
      <c r="P49" s="47">
        <f t="shared" si="5"/>
        <v>0</v>
      </c>
      <c r="Q49" s="49">
        <f t="shared" si="6"/>
        <v>786.42815</v>
      </c>
    </row>
    <row r="50" spans="1:17" ht="32.25" customHeight="1" thickBot="1">
      <c r="A50" s="4" t="s">
        <v>25</v>
      </c>
      <c r="B50" s="5" t="s">
        <v>26</v>
      </c>
      <c r="C50" s="119">
        <f aca="true" t="shared" si="7" ref="C50:H50">C51</f>
        <v>0</v>
      </c>
      <c r="D50" s="43">
        <f t="shared" si="7"/>
        <v>27357.7</v>
      </c>
      <c r="E50" s="120">
        <f t="shared" si="7"/>
        <v>0</v>
      </c>
      <c r="F50" s="43">
        <f t="shared" si="7"/>
        <v>0</v>
      </c>
      <c r="G50" s="43">
        <f t="shared" si="7"/>
        <v>0</v>
      </c>
      <c r="H50" s="43">
        <f t="shared" si="7"/>
        <v>0</v>
      </c>
      <c r="I50" s="42">
        <f aca="true" t="shared" si="8" ref="I50:I58">SUM(C50:H50)</f>
        <v>27357.7</v>
      </c>
      <c r="J50" s="41">
        <f aca="true" t="shared" si="9" ref="J50:O50">J51</f>
        <v>0</v>
      </c>
      <c r="K50" s="41">
        <f t="shared" si="9"/>
        <v>0</v>
      </c>
      <c r="L50" s="41">
        <f t="shared" si="9"/>
        <v>0</v>
      </c>
      <c r="M50" s="41">
        <f t="shared" si="9"/>
        <v>0</v>
      </c>
      <c r="N50" s="41">
        <f t="shared" si="9"/>
        <v>0</v>
      </c>
      <c r="O50" s="41">
        <f t="shared" si="9"/>
        <v>0</v>
      </c>
      <c r="P50" s="42">
        <f t="shared" si="5"/>
        <v>0</v>
      </c>
      <c r="Q50" s="43">
        <f t="shared" si="6"/>
        <v>27357.7</v>
      </c>
    </row>
    <row r="51" spans="1:17" ht="72.75" customHeight="1" thickBot="1">
      <c r="A51" s="9" t="s">
        <v>27</v>
      </c>
      <c r="B51" s="178" t="s">
        <v>239</v>
      </c>
      <c r="C51" s="121"/>
      <c r="D51" s="122">
        <v>27357.7</v>
      </c>
      <c r="E51" s="122"/>
      <c r="F51" s="122"/>
      <c r="G51" s="122"/>
      <c r="H51" s="123"/>
      <c r="I51" s="42">
        <f t="shared" si="8"/>
        <v>27357.7</v>
      </c>
      <c r="J51" s="44"/>
      <c r="K51" s="44"/>
      <c r="L51" s="45"/>
      <c r="M51" s="44"/>
      <c r="N51" s="44"/>
      <c r="O51" s="46"/>
      <c r="P51" s="47">
        <f t="shared" si="5"/>
        <v>0</v>
      </c>
      <c r="Q51" s="48">
        <f t="shared" si="6"/>
        <v>27357.7</v>
      </c>
    </row>
    <row r="52" spans="1:17" ht="25.5" customHeight="1" thickBot="1">
      <c r="A52" s="4" t="s">
        <v>28</v>
      </c>
      <c r="B52" s="5" t="s">
        <v>29</v>
      </c>
      <c r="C52" s="41">
        <f aca="true" t="shared" si="10" ref="C52:H52">C53</f>
        <v>113630.20000000001</v>
      </c>
      <c r="D52" s="41">
        <f t="shared" si="10"/>
        <v>187856.4</v>
      </c>
      <c r="E52" s="41">
        <f t="shared" si="10"/>
        <v>20281.7</v>
      </c>
      <c r="F52" s="41">
        <f t="shared" si="10"/>
        <v>0</v>
      </c>
      <c r="G52" s="41">
        <f t="shared" si="10"/>
        <v>0</v>
      </c>
      <c r="H52" s="41">
        <f t="shared" si="10"/>
        <v>0</v>
      </c>
      <c r="I52" s="42">
        <f t="shared" si="8"/>
        <v>321768.3</v>
      </c>
      <c r="J52" s="41">
        <f aca="true" t="shared" si="11" ref="J52:O52">J53</f>
        <v>0</v>
      </c>
      <c r="K52" s="41">
        <f t="shared" si="11"/>
        <v>0</v>
      </c>
      <c r="L52" s="41">
        <f t="shared" si="11"/>
        <v>0</v>
      </c>
      <c r="M52" s="41">
        <f t="shared" si="11"/>
        <v>0</v>
      </c>
      <c r="N52" s="41">
        <f t="shared" si="11"/>
        <v>0</v>
      </c>
      <c r="O52" s="41">
        <f t="shared" si="11"/>
        <v>0</v>
      </c>
      <c r="P52" s="42">
        <f t="shared" si="5"/>
        <v>0</v>
      </c>
      <c r="Q52" s="43">
        <f t="shared" si="6"/>
        <v>321768.3</v>
      </c>
    </row>
    <row r="53" spans="1:17" ht="24.75" customHeight="1" thickBot="1">
      <c r="A53" s="4" t="s">
        <v>30</v>
      </c>
      <c r="B53" s="5" t="s">
        <v>31</v>
      </c>
      <c r="C53" s="41">
        <f aca="true" t="shared" si="12" ref="C53:H53">C54+C56+C58+C55+C57</f>
        <v>113630.20000000001</v>
      </c>
      <c r="D53" s="41">
        <f t="shared" si="12"/>
        <v>187856.4</v>
      </c>
      <c r="E53" s="41">
        <f t="shared" si="12"/>
        <v>20281.7</v>
      </c>
      <c r="F53" s="41">
        <f t="shared" si="12"/>
        <v>0</v>
      </c>
      <c r="G53" s="41">
        <f t="shared" si="12"/>
        <v>0</v>
      </c>
      <c r="H53" s="41">
        <f t="shared" si="12"/>
        <v>0</v>
      </c>
      <c r="I53" s="42">
        <f>SUM(C53:H53)</f>
        <v>321768.3</v>
      </c>
      <c r="J53" s="10">
        <f aca="true" t="shared" si="13" ref="J53:O53">J54+J56+J58+J55+J57</f>
        <v>0</v>
      </c>
      <c r="K53" s="10">
        <f t="shared" si="13"/>
        <v>0</v>
      </c>
      <c r="L53" s="10">
        <f t="shared" si="13"/>
        <v>0</v>
      </c>
      <c r="M53" s="10">
        <f t="shared" si="13"/>
        <v>0</v>
      </c>
      <c r="N53" s="10">
        <f t="shared" si="13"/>
        <v>0</v>
      </c>
      <c r="O53" s="10">
        <f t="shared" si="13"/>
        <v>0</v>
      </c>
      <c r="P53" s="42">
        <f t="shared" si="5"/>
        <v>0</v>
      </c>
      <c r="Q53" s="43">
        <f t="shared" si="6"/>
        <v>321768.3</v>
      </c>
    </row>
    <row r="54" spans="1:17" ht="54.75" customHeight="1">
      <c r="A54" s="69" t="s">
        <v>118</v>
      </c>
      <c r="B54" s="168" t="s">
        <v>185</v>
      </c>
      <c r="C54" s="104"/>
      <c r="D54" s="116">
        <v>97060.4</v>
      </c>
      <c r="E54" s="124">
        <v>6195.4</v>
      </c>
      <c r="F54" s="44"/>
      <c r="G54" s="44"/>
      <c r="H54" s="125"/>
      <c r="I54" s="126">
        <f t="shared" si="8"/>
        <v>103255.79999999999</v>
      </c>
      <c r="J54" s="44"/>
      <c r="K54" s="44"/>
      <c r="L54" s="45"/>
      <c r="M54" s="44"/>
      <c r="N54" s="44"/>
      <c r="O54" s="46"/>
      <c r="P54" s="47">
        <f t="shared" si="5"/>
        <v>0</v>
      </c>
      <c r="Q54" s="50">
        <f t="shared" si="6"/>
        <v>103255.79999999999</v>
      </c>
    </row>
    <row r="55" spans="1:17" ht="57" customHeight="1">
      <c r="A55" s="11" t="s">
        <v>119</v>
      </c>
      <c r="B55" s="168" t="s">
        <v>186</v>
      </c>
      <c r="C55" s="104">
        <v>52747.8</v>
      </c>
      <c r="D55" s="127">
        <v>18533.1</v>
      </c>
      <c r="E55" s="124">
        <v>4549.9</v>
      </c>
      <c r="F55" s="44"/>
      <c r="G55" s="44"/>
      <c r="H55" s="125"/>
      <c r="I55" s="126">
        <f t="shared" si="8"/>
        <v>75830.79999999999</v>
      </c>
      <c r="J55" s="44"/>
      <c r="K55" s="44"/>
      <c r="L55" s="45"/>
      <c r="M55" s="44"/>
      <c r="N55" s="44"/>
      <c r="O55" s="46"/>
      <c r="P55" s="47">
        <f t="shared" si="5"/>
        <v>0</v>
      </c>
      <c r="Q55" s="49">
        <f t="shared" si="6"/>
        <v>75830.79999999999</v>
      </c>
    </row>
    <row r="56" spans="1:17" ht="70.5" customHeight="1">
      <c r="A56" s="11" t="s">
        <v>32</v>
      </c>
      <c r="B56" s="169" t="s">
        <v>253</v>
      </c>
      <c r="C56" s="83"/>
      <c r="D56" s="44">
        <v>5133.4</v>
      </c>
      <c r="E56" s="105">
        <v>1365.3</v>
      </c>
      <c r="F56" s="44"/>
      <c r="G56" s="44"/>
      <c r="H56" s="125"/>
      <c r="I56" s="126">
        <f t="shared" si="8"/>
        <v>6498.7</v>
      </c>
      <c r="J56" s="44"/>
      <c r="K56" s="44"/>
      <c r="L56" s="45"/>
      <c r="M56" s="44"/>
      <c r="N56" s="44"/>
      <c r="O56" s="46"/>
      <c r="P56" s="47">
        <f t="shared" si="5"/>
        <v>0</v>
      </c>
      <c r="Q56" s="52">
        <f t="shared" si="6"/>
        <v>6498.7</v>
      </c>
    </row>
    <row r="57" spans="1:17" ht="45.75" customHeight="1">
      <c r="A57" s="11" t="s">
        <v>120</v>
      </c>
      <c r="B57" s="168" t="s">
        <v>202</v>
      </c>
      <c r="C57" s="84">
        <v>60882.4</v>
      </c>
      <c r="D57" s="44">
        <v>21391.2</v>
      </c>
      <c r="E57" s="105">
        <v>5251.6</v>
      </c>
      <c r="F57" s="44"/>
      <c r="G57" s="44"/>
      <c r="H57" s="125"/>
      <c r="I57" s="126">
        <f t="shared" si="8"/>
        <v>87525.20000000001</v>
      </c>
      <c r="J57" s="44"/>
      <c r="K57" s="44"/>
      <c r="L57" s="45"/>
      <c r="M57" s="44"/>
      <c r="N57" s="44"/>
      <c r="O57" s="46"/>
      <c r="P57" s="47">
        <f t="shared" si="5"/>
        <v>0</v>
      </c>
      <c r="Q57" s="49">
        <f t="shared" si="6"/>
        <v>87525.20000000001</v>
      </c>
    </row>
    <row r="58" spans="1:17" ht="46.5" customHeight="1" thickBot="1">
      <c r="A58" s="11" t="s">
        <v>121</v>
      </c>
      <c r="B58" s="168" t="s">
        <v>202</v>
      </c>
      <c r="C58" s="105"/>
      <c r="D58" s="115">
        <v>45738.3</v>
      </c>
      <c r="E58" s="105">
        <v>2919.5</v>
      </c>
      <c r="F58" s="44"/>
      <c r="G58" s="44"/>
      <c r="H58" s="125"/>
      <c r="I58" s="126">
        <f t="shared" si="8"/>
        <v>48657.8</v>
      </c>
      <c r="J58" s="44"/>
      <c r="K58" s="44"/>
      <c r="L58" s="45"/>
      <c r="M58" s="44"/>
      <c r="N58" s="44"/>
      <c r="O58" s="46"/>
      <c r="P58" s="47">
        <f t="shared" si="5"/>
        <v>0</v>
      </c>
      <c r="Q58" s="49">
        <f t="shared" si="6"/>
        <v>48657.8</v>
      </c>
    </row>
    <row r="59" spans="1:17" ht="27.75" customHeight="1" thickBot="1">
      <c r="A59" s="4" t="s">
        <v>33</v>
      </c>
      <c r="B59" s="5" t="s">
        <v>34</v>
      </c>
      <c r="C59" s="41">
        <f aca="true" t="shared" si="14" ref="C59:H59">C60+C61+C62+C63+C64+C65+C68+C66+C67+C69+C70</f>
        <v>0</v>
      </c>
      <c r="D59" s="41">
        <f t="shared" si="14"/>
        <v>0</v>
      </c>
      <c r="E59" s="41">
        <f t="shared" si="14"/>
        <v>19804.867550000003</v>
      </c>
      <c r="F59" s="41">
        <f t="shared" si="14"/>
        <v>0</v>
      </c>
      <c r="G59" s="41">
        <f t="shared" si="14"/>
        <v>0</v>
      </c>
      <c r="H59" s="41">
        <f t="shared" si="14"/>
        <v>0</v>
      </c>
      <c r="I59" s="42">
        <f>SUM(C59:H59)</f>
        <v>19804.867550000003</v>
      </c>
      <c r="J59" s="41">
        <f aca="true" t="shared" si="15" ref="J59:O59">J60+J61+J62+J63+J64+J65+J68+J66+J67+J69+J70</f>
        <v>0</v>
      </c>
      <c r="K59" s="41">
        <f t="shared" si="15"/>
        <v>0</v>
      </c>
      <c r="L59" s="41">
        <f t="shared" si="15"/>
        <v>35.4</v>
      </c>
      <c r="M59" s="41">
        <f t="shared" si="15"/>
        <v>0</v>
      </c>
      <c r="N59" s="41">
        <f t="shared" si="15"/>
        <v>0</v>
      </c>
      <c r="O59" s="41">
        <f t="shared" si="15"/>
        <v>0</v>
      </c>
      <c r="P59" s="42">
        <f t="shared" si="5"/>
        <v>35.4</v>
      </c>
      <c r="Q59" s="43">
        <f t="shared" si="6"/>
        <v>19769.46755</v>
      </c>
    </row>
    <row r="60" spans="1:17" ht="70.5" customHeight="1">
      <c r="A60" s="9" t="s">
        <v>35</v>
      </c>
      <c r="B60" s="173" t="s">
        <v>236</v>
      </c>
      <c r="C60" s="121"/>
      <c r="D60" s="122"/>
      <c r="E60" s="122">
        <v>3550</v>
      </c>
      <c r="F60" s="128"/>
      <c r="G60" s="129"/>
      <c r="H60" s="123"/>
      <c r="I60" s="106">
        <f aca="true" t="shared" si="16" ref="I60:I68">SUM(C60:H60)</f>
        <v>3550</v>
      </c>
      <c r="J60" s="44"/>
      <c r="K60" s="44"/>
      <c r="L60" s="45"/>
      <c r="M60" s="44"/>
      <c r="N60" s="44"/>
      <c r="O60" s="46"/>
      <c r="P60" s="47">
        <f t="shared" si="5"/>
        <v>0</v>
      </c>
      <c r="Q60" s="48">
        <f t="shared" si="6"/>
        <v>3550</v>
      </c>
    </row>
    <row r="61" spans="1:17" ht="120" customHeight="1">
      <c r="A61" s="11" t="s">
        <v>36</v>
      </c>
      <c r="B61" s="101" t="s">
        <v>218</v>
      </c>
      <c r="C61" s="83"/>
      <c r="D61" s="84"/>
      <c r="E61" s="84">
        <f>2205-5</f>
        <v>2200</v>
      </c>
      <c r="F61" s="130"/>
      <c r="G61" s="131"/>
      <c r="H61" s="132"/>
      <c r="I61" s="47">
        <f t="shared" si="16"/>
        <v>2200</v>
      </c>
      <c r="J61" s="44"/>
      <c r="K61" s="44"/>
      <c r="L61" s="45"/>
      <c r="M61" s="44"/>
      <c r="N61" s="44"/>
      <c r="O61" s="46"/>
      <c r="P61" s="47">
        <f t="shared" si="5"/>
        <v>0</v>
      </c>
      <c r="Q61" s="49">
        <f t="shared" si="6"/>
        <v>2200</v>
      </c>
    </row>
    <row r="62" spans="1:17" ht="120" customHeight="1">
      <c r="A62" s="11" t="s">
        <v>37</v>
      </c>
      <c r="B62" s="101" t="s">
        <v>219</v>
      </c>
      <c r="C62" s="83"/>
      <c r="D62" s="84"/>
      <c r="E62" s="84">
        <v>1842</v>
      </c>
      <c r="F62" s="130"/>
      <c r="G62" s="131"/>
      <c r="H62" s="132"/>
      <c r="I62" s="47">
        <f t="shared" si="16"/>
        <v>1842</v>
      </c>
      <c r="J62" s="44"/>
      <c r="K62" s="44"/>
      <c r="L62" s="45"/>
      <c r="M62" s="44"/>
      <c r="N62" s="44"/>
      <c r="O62" s="46"/>
      <c r="P62" s="47">
        <f t="shared" si="5"/>
        <v>0</v>
      </c>
      <c r="Q62" s="49">
        <f t="shared" si="6"/>
        <v>1842</v>
      </c>
    </row>
    <row r="63" spans="1:17" ht="114.75" customHeight="1">
      <c r="A63" s="11" t="s">
        <v>38</v>
      </c>
      <c r="B63" s="101" t="s">
        <v>223</v>
      </c>
      <c r="C63" s="83"/>
      <c r="D63" s="84"/>
      <c r="E63" s="84">
        <v>85</v>
      </c>
      <c r="F63" s="130"/>
      <c r="G63" s="131"/>
      <c r="H63" s="132"/>
      <c r="I63" s="47">
        <f t="shared" si="16"/>
        <v>85</v>
      </c>
      <c r="J63" s="44"/>
      <c r="K63" s="44"/>
      <c r="L63" s="45">
        <v>21</v>
      </c>
      <c r="M63" s="44"/>
      <c r="N63" s="44"/>
      <c r="O63" s="46"/>
      <c r="P63" s="47">
        <f t="shared" si="5"/>
        <v>21</v>
      </c>
      <c r="Q63" s="49">
        <f t="shared" si="6"/>
        <v>64</v>
      </c>
    </row>
    <row r="64" spans="1:17" ht="70.5" customHeight="1">
      <c r="A64" s="11" t="s">
        <v>39</v>
      </c>
      <c r="B64" s="101" t="s">
        <v>220</v>
      </c>
      <c r="C64" s="83"/>
      <c r="D64" s="84"/>
      <c r="E64" s="84">
        <v>33.6</v>
      </c>
      <c r="F64" s="130"/>
      <c r="G64" s="131"/>
      <c r="H64" s="132"/>
      <c r="I64" s="47">
        <f t="shared" si="16"/>
        <v>33.6</v>
      </c>
      <c r="J64" s="44"/>
      <c r="K64" s="44"/>
      <c r="L64" s="45"/>
      <c r="M64" s="44"/>
      <c r="N64" s="44"/>
      <c r="O64" s="46"/>
      <c r="P64" s="47">
        <f t="shared" si="5"/>
        <v>0</v>
      </c>
      <c r="Q64" s="49">
        <f t="shared" si="6"/>
        <v>33.6</v>
      </c>
    </row>
    <row r="65" spans="1:17" ht="105" customHeight="1">
      <c r="A65" s="11" t="s">
        <v>126</v>
      </c>
      <c r="B65" s="101" t="s">
        <v>237</v>
      </c>
      <c r="C65" s="83"/>
      <c r="D65" s="84"/>
      <c r="E65" s="84">
        <f>48+16.8</f>
        <v>64.8</v>
      </c>
      <c r="F65" s="130"/>
      <c r="G65" s="131"/>
      <c r="H65" s="132"/>
      <c r="I65" s="47">
        <f t="shared" si="16"/>
        <v>64.8</v>
      </c>
      <c r="J65" s="44"/>
      <c r="K65" s="44"/>
      <c r="L65" s="45">
        <v>14.4</v>
      </c>
      <c r="M65" s="44"/>
      <c r="N65" s="44"/>
      <c r="O65" s="46"/>
      <c r="P65" s="47">
        <f t="shared" si="5"/>
        <v>14.4</v>
      </c>
      <c r="Q65" s="49">
        <f t="shared" si="6"/>
        <v>50.4</v>
      </c>
    </row>
    <row r="66" spans="1:17" ht="95.25" customHeight="1">
      <c r="A66" s="11" t="s">
        <v>165</v>
      </c>
      <c r="B66" s="101" t="s">
        <v>168</v>
      </c>
      <c r="C66" s="83"/>
      <c r="D66" s="84"/>
      <c r="E66" s="84">
        <v>136.51755</v>
      </c>
      <c r="F66" s="130"/>
      <c r="G66" s="131"/>
      <c r="H66" s="132"/>
      <c r="I66" s="47">
        <f t="shared" si="16"/>
        <v>136.51755</v>
      </c>
      <c r="J66" s="44"/>
      <c r="K66" s="44"/>
      <c r="L66" s="45"/>
      <c r="M66" s="44"/>
      <c r="N66" s="44"/>
      <c r="O66" s="46"/>
      <c r="P66" s="47">
        <f t="shared" si="5"/>
        <v>0</v>
      </c>
      <c r="Q66" s="49">
        <f t="shared" si="6"/>
        <v>136.51755</v>
      </c>
    </row>
    <row r="67" spans="1:17" ht="106.5" customHeight="1">
      <c r="A67" s="11" t="s">
        <v>166</v>
      </c>
      <c r="B67" s="101" t="s">
        <v>169</v>
      </c>
      <c r="C67" s="83"/>
      <c r="D67" s="84"/>
      <c r="E67" s="84">
        <v>3000</v>
      </c>
      <c r="F67" s="130"/>
      <c r="G67" s="131"/>
      <c r="H67" s="132"/>
      <c r="I67" s="47">
        <f t="shared" si="16"/>
        <v>3000</v>
      </c>
      <c r="J67" s="44"/>
      <c r="K67" s="44"/>
      <c r="L67" s="45"/>
      <c r="M67" s="44"/>
      <c r="N67" s="44"/>
      <c r="O67" s="46"/>
      <c r="P67" s="47">
        <f t="shared" si="5"/>
        <v>0</v>
      </c>
      <c r="Q67" s="49">
        <f t="shared" si="6"/>
        <v>3000</v>
      </c>
    </row>
    <row r="68" spans="1:17" ht="67.5" customHeight="1">
      <c r="A68" s="11" t="s">
        <v>167</v>
      </c>
      <c r="B68" s="101" t="s">
        <v>184</v>
      </c>
      <c r="C68" s="83"/>
      <c r="D68" s="84"/>
      <c r="E68" s="84">
        <v>8532.95</v>
      </c>
      <c r="F68" s="130"/>
      <c r="G68" s="131"/>
      <c r="H68" s="132"/>
      <c r="I68" s="47">
        <f t="shared" si="16"/>
        <v>8532.95</v>
      </c>
      <c r="J68" s="44"/>
      <c r="K68" s="44"/>
      <c r="L68" s="45"/>
      <c r="M68" s="44"/>
      <c r="N68" s="44"/>
      <c r="O68" s="46"/>
      <c r="P68" s="47">
        <f t="shared" si="5"/>
        <v>0</v>
      </c>
      <c r="Q68" s="49">
        <f t="shared" si="6"/>
        <v>8532.95</v>
      </c>
    </row>
    <row r="69" spans="1:17" ht="101.25" customHeight="1">
      <c r="A69" s="11" t="s">
        <v>240</v>
      </c>
      <c r="B69" s="101" t="s">
        <v>241</v>
      </c>
      <c r="C69" s="83"/>
      <c r="D69" s="84"/>
      <c r="E69" s="84">
        <v>90</v>
      </c>
      <c r="F69" s="204"/>
      <c r="G69" s="205"/>
      <c r="H69" s="132"/>
      <c r="I69" s="47">
        <f>SUM(C69:H69)</f>
        <v>90</v>
      </c>
      <c r="J69" s="44"/>
      <c r="K69" s="44"/>
      <c r="L69" s="45"/>
      <c r="M69" s="44"/>
      <c r="N69" s="44"/>
      <c r="O69" s="46"/>
      <c r="P69" s="47">
        <f>SUM(J69:O69)</f>
        <v>0</v>
      </c>
      <c r="Q69" s="49">
        <f>I69-P69</f>
        <v>90</v>
      </c>
    </row>
    <row r="70" spans="1:17" ht="120" customHeight="1" thickBot="1">
      <c r="A70" s="11" t="s">
        <v>242</v>
      </c>
      <c r="B70" s="101" t="s">
        <v>243</v>
      </c>
      <c r="C70" s="203"/>
      <c r="D70" s="82"/>
      <c r="E70" s="84">
        <v>270</v>
      </c>
      <c r="F70" s="130"/>
      <c r="G70" s="131"/>
      <c r="H70" s="132"/>
      <c r="I70" s="47">
        <f>SUM(C70:H70)</f>
        <v>270</v>
      </c>
      <c r="J70" s="44"/>
      <c r="K70" s="44"/>
      <c r="L70" s="45"/>
      <c r="M70" s="44"/>
      <c r="N70" s="44"/>
      <c r="O70" s="46"/>
      <c r="P70" s="47">
        <f>SUM(J70:O70)</f>
        <v>0</v>
      </c>
      <c r="Q70" s="49">
        <f>I70-P70</f>
        <v>270</v>
      </c>
    </row>
    <row r="71" spans="1:17" ht="33" customHeight="1" thickBot="1">
      <c r="A71" s="12" t="s">
        <v>40</v>
      </c>
      <c r="B71" s="13" t="s">
        <v>41</v>
      </c>
      <c r="C71" s="41">
        <f aca="true" t="shared" si="17" ref="C71:I71">C72</f>
        <v>0</v>
      </c>
      <c r="D71" s="41">
        <f t="shared" si="17"/>
        <v>26885.2</v>
      </c>
      <c r="E71" s="41">
        <f t="shared" si="17"/>
        <v>1716</v>
      </c>
      <c r="F71" s="41">
        <f t="shared" si="17"/>
        <v>0</v>
      </c>
      <c r="G71" s="41">
        <f t="shared" si="17"/>
        <v>0</v>
      </c>
      <c r="H71" s="41">
        <f t="shared" si="17"/>
        <v>0</v>
      </c>
      <c r="I71" s="42">
        <f t="shared" si="17"/>
        <v>28601.2</v>
      </c>
      <c r="J71" s="41">
        <f aca="true" t="shared" si="18" ref="J71:O71">J72</f>
        <v>0</v>
      </c>
      <c r="K71" s="41">
        <f t="shared" si="18"/>
        <v>0</v>
      </c>
      <c r="L71" s="41">
        <f t="shared" si="18"/>
        <v>0</v>
      </c>
      <c r="M71" s="41">
        <f t="shared" si="18"/>
        <v>0</v>
      </c>
      <c r="N71" s="41">
        <f t="shared" si="18"/>
        <v>0</v>
      </c>
      <c r="O71" s="41">
        <f t="shared" si="18"/>
        <v>0</v>
      </c>
      <c r="P71" s="42">
        <f t="shared" si="5"/>
        <v>0</v>
      </c>
      <c r="Q71" s="43">
        <f t="shared" si="6"/>
        <v>28601.2</v>
      </c>
    </row>
    <row r="72" spans="1:17" ht="84" customHeight="1" thickBot="1">
      <c r="A72" s="14" t="s">
        <v>42</v>
      </c>
      <c r="B72" s="172" t="s">
        <v>213</v>
      </c>
      <c r="C72" s="133"/>
      <c r="D72" s="134">
        <v>26885.2</v>
      </c>
      <c r="E72" s="134">
        <v>1716</v>
      </c>
      <c r="F72" s="133"/>
      <c r="G72" s="133"/>
      <c r="H72" s="135"/>
      <c r="I72" s="136">
        <f>SUM(C72:H72)</f>
        <v>28601.2</v>
      </c>
      <c r="J72" s="44"/>
      <c r="K72" s="44"/>
      <c r="L72" s="45"/>
      <c r="M72" s="44"/>
      <c r="N72" s="44"/>
      <c r="O72" s="46"/>
      <c r="P72" s="47">
        <f t="shared" si="5"/>
        <v>0</v>
      </c>
      <c r="Q72" s="48">
        <f t="shared" si="6"/>
        <v>28601.2</v>
      </c>
    </row>
    <row r="73" spans="1:17" ht="65.25" customHeight="1" thickBot="1">
      <c r="A73" s="12" t="s">
        <v>43</v>
      </c>
      <c r="B73" s="5" t="s">
        <v>44</v>
      </c>
      <c r="C73" s="41">
        <f aca="true" t="shared" si="19" ref="C73:I73">C74</f>
        <v>440.4</v>
      </c>
      <c r="D73" s="41">
        <f t="shared" si="19"/>
        <v>3551.5</v>
      </c>
      <c r="E73" s="41">
        <f t="shared" si="19"/>
        <v>1034</v>
      </c>
      <c r="F73" s="41">
        <f t="shared" si="19"/>
        <v>0</v>
      </c>
      <c r="G73" s="41">
        <f t="shared" si="19"/>
        <v>0</v>
      </c>
      <c r="H73" s="41">
        <f t="shared" si="19"/>
        <v>0</v>
      </c>
      <c r="I73" s="42">
        <f t="shared" si="19"/>
        <v>5025.9</v>
      </c>
      <c r="J73" s="41">
        <f aca="true" t="shared" si="20" ref="J73:O73">J74</f>
        <v>0</v>
      </c>
      <c r="K73" s="41">
        <f t="shared" si="20"/>
        <v>0</v>
      </c>
      <c r="L73" s="41">
        <f t="shared" si="20"/>
        <v>0</v>
      </c>
      <c r="M73" s="41">
        <f t="shared" si="20"/>
        <v>0</v>
      </c>
      <c r="N73" s="41">
        <f t="shared" si="20"/>
        <v>0</v>
      </c>
      <c r="O73" s="41">
        <f t="shared" si="20"/>
        <v>0</v>
      </c>
      <c r="P73" s="42">
        <f t="shared" si="5"/>
        <v>0</v>
      </c>
      <c r="Q73" s="43">
        <f aca="true" t="shared" si="21" ref="Q73:Q105">I73-P73</f>
        <v>5025.9</v>
      </c>
    </row>
    <row r="74" spans="1:17" ht="46.5" customHeight="1" thickBot="1">
      <c r="A74" s="15" t="s">
        <v>45</v>
      </c>
      <c r="B74" s="171" t="s">
        <v>212</v>
      </c>
      <c r="C74" s="134">
        <v>440.4</v>
      </c>
      <c r="D74" s="134">
        <v>3551.5</v>
      </c>
      <c r="E74" s="134">
        <v>1034</v>
      </c>
      <c r="F74" s="134"/>
      <c r="G74" s="134"/>
      <c r="H74" s="137"/>
      <c r="I74" s="42">
        <f>SUM(C74:H74)</f>
        <v>5025.9</v>
      </c>
      <c r="J74" s="44"/>
      <c r="K74" s="44"/>
      <c r="L74" s="45"/>
      <c r="M74" s="44"/>
      <c r="N74" s="44"/>
      <c r="O74" s="46"/>
      <c r="P74" s="47">
        <f t="shared" si="5"/>
        <v>0</v>
      </c>
      <c r="Q74" s="48">
        <f t="shared" si="21"/>
        <v>5025.9</v>
      </c>
    </row>
    <row r="75" spans="1:17" ht="44.25" customHeight="1" thickBot="1">
      <c r="A75" s="12" t="s">
        <v>46</v>
      </c>
      <c r="B75" s="13" t="s">
        <v>47</v>
      </c>
      <c r="C75" s="41">
        <f aca="true" t="shared" si="22" ref="C75:I75">C76</f>
        <v>29173.3</v>
      </c>
      <c r="D75" s="41">
        <f t="shared" si="22"/>
        <v>1215.6</v>
      </c>
      <c r="E75" s="41">
        <f t="shared" si="22"/>
        <v>3090</v>
      </c>
      <c r="F75" s="41">
        <f t="shared" si="22"/>
        <v>0</v>
      </c>
      <c r="G75" s="41">
        <f t="shared" si="22"/>
        <v>0</v>
      </c>
      <c r="H75" s="41">
        <f t="shared" si="22"/>
        <v>0</v>
      </c>
      <c r="I75" s="42">
        <f t="shared" si="22"/>
        <v>33478.899999999994</v>
      </c>
      <c r="J75" s="41">
        <f aca="true" t="shared" si="23" ref="J75:O75">J76</f>
        <v>0</v>
      </c>
      <c r="K75" s="41">
        <f t="shared" si="23"/>
        <v>0</v>
      </c>
      <c r="L75" s="41">
        <f t="shared" si="23"/>
        <v>0</v>
      </c>
      <c r="M75" s="41">
        <f t="shared" si="23"/>
        <v>0</v>
      </c>
      <c r="N75" s="41">
        <f t="shared" si="23"/>
        <v>0</v>
      </c>
      <c r="O75" s="41">
        <f t="shared" si="23"/>
        <v>0</v>
      </c>
      <c r="P75" s="42">
        <f t="shared" si="5"/>
        <v>0</v>
      </c>
      <c r="Q75" s="43">
        <f t="shared" si="21"/>
        <v>33478.899999999994</v>
      </c>
    </row>
    <row r="76" spans="1:17" ht="57" customHeight="1" thickBot="1">
      <c r="A76" s="16" t="s">
        <v>48</v>
      </c>
      <c r="B76" s="163" t="s">
        <v>215</v>
      </c>
      <c r="C76" s="70">
        <v>29173.3</v>
      </c>
      <c r="D76" s="70">
        <v>1215.6</v>
      </c>
      <c r="E76" s="70">
        <v>3090</v>
      </c>
      <c r="F76" s="70"/>
      <c r="G76" s="70"/>
      <c r="H76" s="138"/>
      <c r="I76" s="72">
        <f>SUM(C76:H76)</f>
        <v>33478.899999999994</v>
      </c>
      <c r="J76" s="44"/>
      <c r="K76" s="44"/>
      <c r="L76" s="45"/>
      <c r="M76" s="44"/>
      <c r="N76" s="44"/>
      <c r="O76" s="46"/>
      <c r="P76" s="47">
        <f t="shared" si="5"/>
        <v>0</v>
      </c>
      <c r="Q76" s="48">
        <f t="shared" si="21"/>
        <v>33478.899999999994</v>
      </c>
    </row>
    <row r="77" spans="1:17" ht="99" customHeight="1" thickBot="1">
      <c r="A77" s="12" t="s">
        <v>49</v>
      </c>
      <c r="B77" s="13" t="s">
        <v>50</v>
      </c>
      <c r="C77" s="41">
        <f aca="true" t="shared" si="24" ref="C77:I77">C78</f>
        <v>0</v>
      </c>
      <c r="D77" s="41">
        <f t="shared" si="24"/>
        <v>442.4</v>
      </c>
      <c r="E77" s="41">
        <f t="shared" si="24"/>
        <v>0</v>
      </c>
      <c r="F77" s="41">
        <f t="shared" si="24"/>
        <v>0</v>
      </c>
      <c r="G77" s="41">
        <f t="shared" si="24"/>
        <v>0</v>
      </c>
      <c r="H77" s="41">
        <f t="shared" si="24"/>
        <v>0</v>
      </c>
      <c r="I77" s="42">
        <f t="shared" si="24"/>
        <v>442.4</v>
      </c>
      <c r="J77" s="41">
        <f aca="true" t="shared" si="25" ref="J77:O77">J78</f>
        <v>0</v>
      </c>
      <c r="K77" s="41">
        <f t="shared" si="25"/>
        <v>0</v>
      </c>
      <c r="L77" s="41">
        <f t="shared" si="25"/>
        <v>0</v>
      </c>
      <c r="M77" s="41">
        <f t="shared" si="25"/>
        <v>0</v>
      </c>
      <c r="N77" s="41">
        <f t="shared" si="25"/>
        <v>0</v>
      </c>
      <c r="O77" s="41">
        <f t="shared" si="25"/>
        <v>0</v>
      </c>
      <c r="P77" s="42">
        <f t="shared" si="5"/>
        <v>0</v>
      </c>
      <c r="Q77" s="43">
        <f t="shared" si="21"/>
        <v>442.4</v>
      </c>
    </row>
    <row r="78" spans="1:17" ht="109.5" customHeight="1" thickBot="1">
      <c r="A78" s="16" t="s">
        <v>51</v>
      </c>
      <c r="B78" s="163" t="s">
        <v>214</v>
      </c>
      <c r="C78" s="70"/>
      <c r="D78" s="70">
        <v>442.4</v>
      </c>
      <c r="E78" s="70"/>
      <c r="F78" s="70"/>
      <c r="G78" s="70"/>
      <c r="H78" s="138"/>
      <c r="I78" s="72">
        <f aca="true" t="shared" si="26" ref="I78:I90">SUM(C78:H78)</f>
        <v>442.4</v>
      </c>
      <c r="J78" s="44"/>
      <c r="K78" s="44"/>
      <c r="L78" s="45"/>
      <c r="M78" s="44"/>
      <c r="N78" s="44"/>
      <c r="O78" s="46"/>
      <c r="P78" s="47">
        <f t="shared" si="5"/>
        <v>0</v>
      </c>
      <c r="Q78" s="48">
        <f t="shared" si="21"/>
        <v>442.4</v>
      </c>
    </row>
    <row r="79" spans="1:17" ht="46.5" customHeight="1" thickBot="1">
      <c r="A79" s="18" t="s">
        <v>52</v>
      </c>
      <c r="B79" s="19" t="s">
        <v>53</v>
      </c>
      <c r="C79" s="139">
        <f aca="true" t="shared" si="27" ref="C79:O79">C80+C81</f>
        <v>0</v>
      </c>
      <c r="D79" s="139">
        <f t="shared" si="27"/>
        <v>0</v>
      </c>
      <c r="E79" s="139">
        <f t="shared" si="27"/>
        <v>16810.81734</v>
      </c>
      <c r="F79" s="139">
        <f t="shared" si="27"/>
        <v>0</v>
      </c>
      <c r="G79" s="139">
        <f t="shared" si="27"/>
        <v>0</v>
      </c>
      <c r="H79" s="139">
        <f t="shared" si="27"/>
        <v>0</v>
      </c>
      <c r="I79" s="140">
        <f t="shared" si="27"/>
        <v>16810.81734</v>
      </c>
      <c r="J79" s="41">
        <f t="shared" si="27"/>
        <v>0</v>
      </c>
      <c r="K79" s="41">
        <f t="shared" si="27"/>
        <v>0</v>
      </c>
      <c r="L79" s="41">
        <f t="shared" si="27"/>
        <v>0</v>
      </c>
      <c r="M79" s="41">
        <f t="shared" si="27"/>
        <v>0</v>
      </c>
      <c r="N79" s="41">
        <f t="shared" si="27"/>
        <v>0</v>
      </c>
      <c r="O79" s="41">
        <f t="shared" si="27"/>
        <v>0</v>
      </c>
      <c r="P79" s="42">
        <f>SUM(J79:O79)</f>
        <v>0</v>
      </c>
      <c r="Q79" s="43">
        <f t="shared" si="21"/>
        <v>16810.81734</v>
      </c>
    </row>
    <row r="80" spans="1:17" ht="45" customHeight="1">
      <c r="A80" s="21" t="s">
        <v>54</v>
      </c>
      <c r="B80" s="94" t="s">
        <v>188</v>
      </c>
      <c r="C80" s="141"/>
      <c r="D80" s="142"/>
      <c r="E80" s="142">
        <f>13461+1833.21919</f>
        <v>15294.21919</v>
      </c>
      <c r="F80" s="141"/>
      <c r="G80" s="141"/>
      <c r="H80" s="143"/>
      <c r="I80" s="144">
        <f t="shared" si="26"/>
        <v>15294.21919</v>
      </c>
      <c r="J80" s="70"/>
      <c r="K80" s="70"/>
      <c r="L80" s="71"/>
      <c r="M80" s="70"/>
      <c r="N80" s="70"/>
      <c r="O80" s="73"/>
      <c r="P80" s="74">
        <f>SUM(J80:O80)</f>
        <v>0</v>
      </c>
      <c r="Q80" s="50">
        <f t="shared" si="21"/>
        <v>15294.21919</v>
      </c>
    </row>
    <row r="81" spans="1:17" ht="41.25" customHeight="1" thickBot="1">
      <c r="A81" s="23" t="s">
        <v>125</v>
      </c>
      <c r="B81" s="90" t="s">
        <v>189</v>
      </c>
      <c r="C81" s="81"/>
      <c r="D81" s="91"/>
      <c r="E81" s="91">
        <v>1516.59815</v>
      </c>
      <c r="F81" s="81"/>
      <c r="G81" s="81"/>
      <c r="H81" s="145"/>
      <c r="I81" s="78">
        <f>SUM(C81:H81)</f>
        <v>1516.59815</v>
      </c>
      <c r="J81" s="75"/>
      <c r="K81" s="75"/>
      <c r="L81" s="76"/>
      <c r="M81" s="75"/>
      <c r="N81" s="75"/>
      <c r="O81" s="77"/>
      <c r="P81" s="78">
        <f>SUM(J81:O81)</f>
        <v>0</v>
      </c>
      <c r="Q81" s="51">
        <f t="shared" si="21"/>
        <v>1516.59815</v>
      </c>
    </row>
    <row r="82" spans="1:17" ht="34.5" customHeight="1" thickBot="1">
      <c r="A82" s="18" t="s">
        <v>55</v>
      </c>
      <c r="B82" s="19" t="s">
        <v>56</v>
      </c>
      <c r="C82" s="139">
        <f aca="true" t="shared" si="28" ref="C82:O82">C83+C84+C85+C86+C87+C88+C89</f>
        <v>0</v>
      </c>
      <c r="D82" s="139">
        <f t="shared" si="28"/>
        <v>0</v>
      </c>
      <c r="E82" s="139">
        <f t="shared" si="28"/>
        <v>11827.738350000001</v>
      </c>
      <c r="F82" s="139">
        <f t="shared" si="28"/>
        <v>0</v>
      </c>
      <c r="G82" s="139">
        <f t="shared" si="28"/>
        <v>0</v>
      </c>
      <c r="H82" s="139">
        <f t="shared" si="28"/>
        <v>0</v>
      </c>
      <c r="I82" s="140">
        <f t="shared" si="28"/>
        <v>11827.738350000001</v>
      </c>
      <c r="J82" s="20">
        <f t="shared" si="28"/>
        <v>0</v>
      </c>
      <c r="K82" s="20">
        <f t="shared" si="28"/>
        <v>0</v>
      </c>
      <c r="L82" s="20">
        <f t="shared" si="28"/>
        <v>0</v>
      </c>
      <c r="M82" s="20">
        <f t="shared" si="28"/>
        <v>0</v>
      </c>
      <c r="N82" s="20">
        <f t="shared" si="28"/>
        <v>0</v>
      </c>
      <c r="O82" s="20">
        <f t="shared" si="28"/>
        <v>0</v>
      </c>
      <c r="P82" s="42">
        <f>SUM(J82:O82)</f>
        <v>0</v>
      </c>
      <c r="Q82" s="43">
        <f t="shared" si="21"/>
        <v>11827.738350000001</v>
      </c>
    </row>
    <row r="83" spans="1:17" ht="58.5" customHeight="1">
      <c r="A83" s="21" t="s">
        <v>57</v>
      </c>
      <c r="B83" s="164" t="s">
        <v>195</v>
      </c>
      <c r="C83" s="141"/>
      <c r="D83" s="146"/>
      <c r="E83" s="146">
        <f>3500-1833.21919</f>
        <v>1666.78081</v>
      </c>
      <c r="F83" s="141"/>
      <c r="G83" s="141"/>
      <c r="H83" s="143"/>
      <c r="I83" s="144">
        <f t="shared" si="26"/>
        <v>1666.78081</v>
      </c>
      <c r="J83" s="44"/>
      <c r="K83" s="44"/>
      <c r="L83" s="45"/>
      <c r="M83" s="44"/>
      <c r="N83" s="44"/>
      <c r="O83" s="46"/>
      <c r="P83" s="47">
        <f aca="true" t="shared" si="29" ref="P83:P105">SUM(J83:O83)</f>
        <v>0</v>
      </c>
      <c r="Q83" s="50">
        <f t="shared" si="21"/>
        <v>1666.78081</v>
      </c>
    </row>
    <row r="84" spans="1:17" ht="67.5" customHeight="1">
      <c r="A84" s="22" t="s">
        <v>58</v>
      </c>
      <c r="B84" s="163" t="s">
        <v>199</v>
      </c>
      <c r="C84" s="80"/>
      <c r="D84" s="102"/>
      <c r="E84" s="102">
        <v>1171</v>
      </c>
      <c r="F84" s="80"/>
      <c r="G84" s="80"/>
      <c r="H84" s="147"/>
      <c r="I84" s="74">
        <f t="shared" si="26"/>
        <v>1171</v>
      </c>
      <c r="J84" s="44"/>
      <c r="K84" s="44"/>
      <c r="L84" s="45"/>
      <c r="M84" s="44"/>
      <c r="N84" s="44"/>
      <c r="O84" s="46"/>
      <c r="P84" s="47">
        <f t="shared" si="29"/>
        <v>0</v>
      </c>
      <c r="Q84" s="49">
        <f t="shared" si="21"/>
        <v>1171</v>
      </c>
    </row>
    <row r="85" spans="1:17" ht="59.25" customHeight="1">
      <c r="A85" s="22" t="s">
        <v>59</v>
      </c>
      <c r="B85" s="163" t="s">
        <v>200</v>
      </c>
      <c r="C85" s="80"/>
      <c r="D85" s="102"/>
      <c r="E85" s="102">
        <v>2777.97097</v>
      </c>
      <c r="F85" s="80"/>
      <c r="G85" s="80"/>
      <c r="H85" s="147"/>
      <c r="I85" s="74">
        <f t="shared" si="26"/>
        <v>2777.97097</v>
      </c>
      <c r="J85" s="44"/>
      <c r="K85" s="44"/>
      <c r="L85" s="45"/>
      <c r="M85" s="44"/>
      <c r="N85" s="44"/>
      <c r="O85" s="46"/>
      <c r="P85" s="47">
        <f t="shared" si="29"/>
        <v>0</v>
      </c>
      <c r="Q85" s="52">
        <f t="shared" si="21"/>
        <v>2777.97097</v>
      </c>
    </row>
    <row r="86" spans="1:17" ht="54" customHeight="1">
      <c r="A86" s="22" t="s">
        <v>60</v>
      </c>
      <c r="B86" s="163" t="s">
        <v>201</v>
      </c>
      <c r="C86" s="80"/>
      <c r="D86" s="102"/>
      <c r="E86" s="102">
        <v>1104.91651</v>
      </c>
      <c r="F86" s="80"/>
      <c r="G86" s="80"/>
      <c r="H86" s="147"/>
      <c r="I86" s="74">
        <f t="shared" si="26"/>
        <v>1104.91651</v>
      </c>
      <c r="J86" s="70"/>
      <c r="K86" s="70"/>
      <c r="L86" s="71"/>
      <c r="M86" s="70"/>
      <c r="N86" s="70"/>
      <c r="O86" s="73"/>
      <c r="P86" s="74">
        <f t="shared" si="29"/>
        <v>0</v>
      </c>
      <c r="Q86" s="52">
        <f t="shared" si="21"/>
        <v>1104.91651</v>
      </c>
    </row>
    <row r="87" spans="1:17" ht="70.5" customHeight="1">
      <c r="A87" s="22" t="s">
        <v>122</v>
      </c>
      <c r="B87" s="165" t="s">
        <v>196</v>
      </c>
      <c r="C87" s="80"/>
      <c r="D87" s="80"/>
      <c r="E87" s="148">
        <v>2521.52849</v>
      </c>
      <c r="F87" s="148"/>
      <c r="G87" s="148"/>
      <c r="H87" s="149"/>
      <c r="I87" s="88">
        <f t="shared" si="26"/>
        <v>2521.52849</v>
      </c>
      <c r="J87" s="85"/>
      <c r="K87" s="86"/>
      <c r="L87" s="86"/>
      <c r="M87" s="86"/>
      <c r="N87" s="86"/>
      <c r="O87" s="87"/>
      <c r="P87" s="88">
        <f t="shared" si="29"/>
        <v>0</v>
      </c>
      <c r="Q87" s="89">
        <f t="shared" si="21"/>
        <v>2521.52849</v>
      </c>
    </row>
    <row r="88" spans="1:17" ht="54.75" customHeight="1">
      <c r="A88" s="22" t="s">
        <v>123</v>
      </c>
      <c r="B88" s="166" t="s">
        <v>197</v>
      </c>
      <c r="C88" s="80"/>
      <c r="D88" s="80"/>
      <c r="E88" s="148">
        <v>1634.34797</v>
      </c>
      <c r="F88" s="148"/>
      <c r="G88" s="148"/>
      <c r="H88" s="149"/>
      <c r="I88" s="88">
        <f>SUM(C88:H88)</f>
        <v>1634.34797</v>
      </c>
      <c r="J88" s="85"/>
      <c r="K88" s="86"/>
      <c r="L88" s="86"/>
      <c r="M88" s="86"/>
      <c r="N88" s="86"/>
      <c r="O88" s="87"/>
      <c r="P88" s="88">
        <f t="shared" si="29"/>
        <v>0</v>
      </c>
      <c r="Q88" s="89">
        <f t="shared" si="21"/>
        <v>1634.34797</v>
      </c>
    </row>
    <row r="89" spans="1:17" ht="55.5" customHeight="1" thickBot="1">
      <c r="A89" s="23" t="s">
        <v>124</v>
      </c>
      <c r="B89" s="167" t="s">
        <v>198</v>
      </c>
      <c r="C89" s="91"/>
      <c r="D89" s="91"/>
      <c r="E89" s="91">
        <v>951.1936</v>
      </c>
      <c r="F89" s="91"/>
      <c r="G89" s="91"/>
      <c r="H89" s="150"/>
      <c r="I89" s="92">
        <f>SUM(C89:H89)</f>
        <v>951.1936</v>
      </c>
      <c r="J89" s="91"/>
      <c r="K89" s="91"/>
      <c r="L89" s="91"/>
      <c r="M89" s="91"/>
      <c r="N89" s="91"/>
      <c r="O89" s="91"/>
      <c r="P89" s="92">
        <f t="shared" si="29"/>
        <v>0</v>
      </c>
      <c r="Q89" s="93">
        <f t="shared" si="21"/>
        <v>951.1936</v>
      </c>
    </row>
    <row r="90" spans="1:17" ht="24" customHeight="1" thickBot="1">
      <c r="A90" s="18" t="s">
        <v>61</v>
      </c>
      <c r="B90" s="5" t="s">
        <v>62</v>
      </c>
      <c r="C90" s="120">
        <f aca="true" t="shared" si="30" ref="C90:H90">C91+C99+C103+C106</f>
        <v>486.1</v>
      </c>
      <c r="D90" s="43">
        <f t="shared" si="30"/>
        <v>153.6</v>
      </c>
      <c r="E90" s="43">
        <f t="shared" si="30"/>
        <v>21897.042510000003</v>
      </c>
      <c r="F90" s="43">
        <f t="shared" si="30"/>
        <v>0</v>
      </c>
      <c r="G90" s="43">
        <f t="shared" si="30"/>
        <v>0</v>
      </c>
      <c r="H90" s="151">
        <f t="shared" si="30"/>
        <v>0</v>
      </c>
      <c r="I90" s="42">
        <f t="shared" si="26"/>
        <v>22536.742510000004</v>
      </c>
      <c r="J90" s="41">
        <f aca="true" t="shared" si="31" ref="J90:O90">J91+J99+J103+J106</f>
        <v>0</v>
      </c>
      <c r="K90" s="41">
        <f t="shared" si="31"/>
        <v>0</v>
      </c>
      <c r="L90" s="41">
        <f t="shared" si="31"/>
        <v>6370.296</v>
      </c>
      <c r="M90" s="41">
        <f t="shared" si="31"/>
        <v>0</v>
      </c>
      <c r="N90" s="41">
        <f t="shared" si="31"/>
        <v>0</v>
      </c>
      <c r="O90" s="41">
        <f t="shared" si="31"/>
        <v>0</v>
      </c>
      <c r="P90" s="42">
        <f t="shared" si="29"/>
        <v>6370.296</v>
      </c>
      <c r="Q90" s="43">
        <f t="shared" si="21"/>
        <v>16166.446510000003</v>
      </c>
    </row>
    <row r="91" spans="1:17" ht="24" customHeight="1" thickBot="1">
      <c r="A91" s="18" t="s">
        <v>63</v>
      </c>
      <c r="B91" s="5" t="s">
        <v>64</v>
      </c>
      <c r="C91" s="139">
        <f aca="true" t="shared" si="32" ref="C91:I91">C92+C93+C94+C95+C96+C97+C98</f>
        <v>486.1</v>
      </c>
      <c r="D91" s="139">
        <f t="shared" si="32"/>
        <v>153.6</v>
      </c>
      <c r="E91" s="139">
        <f t="shared" si="32"/>
        <v>7604.498530000001</v>
      </c>
      <c r="F91" s="139">
        <f t="shared" si="32"/>
        <v>0</v>
      </c>
      <c r="G91" s="139">
        <f t="shared" si="32"/>
        <v>0</v>
      </c>
      <c r="H91" s="139">
        <f t="shared" si="32"/>
        <v>0</v>
      </c>
      <c r="I91" s="140">
        <f t="shared" si="32"/>
        <v>8244.198530000001</v>
      </c>
      <c r="J91" s="139">
        <f aca="true" t="shared" si="33" ref="J91:O91">J92+J93+J94+J95+J96+J97+J98</f>
        <v>0</v>
      </c>
      <c r="K91" s="139">
        <f t="shared" si="33"/>
        <v>0</v>
      </c>
      <c r="L91" s="139">
        <f t="shared" si="33"/>
        <v>84</v>
      </c>
      <c r="M91" s="139">
        <f t="shared" si="33"/>
        <v>0</v>
      </c>
      <c r="N91" s="139">
        <f t="shared" si="33"/>
        <v>0</v>
      </c>
      <c r="O91" s="139">
        <f t="shared" si="33"/>
        <v>0</v>
      </c>
      <c r="P91" s="42">
        <f t="shared" si="29"/>
        <v>84</v>
      </c>
      <c r="Q91" s="43">
        <f t="shared" si="21"/>
        <v>8160.1985300000015</v>
      </c>
    </row>
    <row r="92" spans="1:17" ht="131.25" customHeight="1">
      <c r="A92" s="24" t="s">
        <v>65</v>
      </c>
      <c r="B92" s="162" t="s">
        <v>221</v>
      </c>
      <c r="C92" s="79"/>
      <c r="D92" s="152"/>
      <c r="E92" s="174">
        <f>1255+720.46</f>
        <v>1975.46</v>
      </c>
      <c r="F92" s="79"/>
      <c r="G92" s="79"/>
      <c r="H92" s="153"/>
      <c r="I92" s="72">
        <f aca="true" t="shared" si="34" ref="I92:I97">SUM(C92:H92)</f>
        <v>1975.46</v>
      </c>
      <c r="J92" s="44"/>
      <c r="K92" s="44"/>
      <c r="L92" s="45">
        <v>21</v>
      </c>
      <c r="M92" s="44"/>
      <c r="N92" s="44"/>
      <c r="O92" s="46"/>
      <c r="P92" s="47">
        <f t="shared" si="29"/>
        <v>21</v>
      </c>
      <c r="Q92" s="50">
        <f t="shared" si="21"/>
        <v>1954.46</v>
      </c>
    </row>
    <row r="93" spans="1:17" ht="132.75" customHeight="1">
      <c r="A93" s="22" t="s">
        <v>66</v>
      </c>
      <c r="B93" s="163" t="s">
        <v>246</v>
      </c>
      <c r="C93" s="80"/>
      <c r="D93" s="148"/>
      <c r="E93" s="175">
        <f>1235+764.15</f>
        <v>1999.15</v>
      </c>
      <c r="F93" s="80"/>
      <c r="G93" s="80"/>
      <c r="H93" s="147"/>
      <c r="I93" s="74">
        <f t="shared" si="34"/>
        <v>1999.15</v>
      </c>
      <c r="J93" s="44"/>
      <c r="K93" s="44"/>
      <c r="L93" s="45">
        <v>21</v>
      </c>
      <c r="M93" s="44"/>
      <c r="N93" s="44"/>
      <c r="O93" s="46"/>
      <c r="P93" s="47">
        <f t="shared" si="29"/>
        <v>21</v>
      </c>
      <c r="Q93" s="52">
        <f t="shared" si="21"/>
        <v>1978.15</v>
      </c>
    </row>
    <row r="94" spans="1:17" ht="148.5" customHeight="1">
      <c r="A94" s="22" t="s">
        <v>67</v>
      </c>
      <c r="B94" s="163" t="s">
        <v>247</v>
      </c>
      <c r="C94" s="176"/>
      <c r="D94" s="177"/>
      <c r="E94" s="175">
        <f>1395+924.09</f>
        <v>2319.09</v>
      </c>
      <c r="F94" s="80"/>
      <c r="G94" s="80"/>
      <c r="H94" s="147"/>
      <c r="I94" s="74">
        <f t="shared" si="34"/>
        <v>2319.09</v>
      </c>
      <c r="J94" s="44"/>
      <c r="K94" s="44"/>
      <c r="L94" s="45">
        <v>21</v>
      </c>
      <c r="M94" s="44"/>
      <c r="N94" s="44"/>
      <c r="O94" s="46"/>
      <c r="P94" s="47">
        <f t="shared" si="29"/>
        <v>21</v>
      </c>
      <c r="Q94" s="52">
        <f t="shared" si="21"/>
        <v>2298.09</v>
      </c>
    </row>
    <row r="95" spans="1:17" ht="135.75" customHeight="1">
      <c r="A95" s="22" t="s">
        <v>68</v>
      </c>
      <c r="B95" s="165" t="s">
        <v>222</v>
      </c>
      <c r="C95" s="80"/>
      <c r="D95" s="148"/>
      <c r="E95" s="154">
        <f>350+85</f>
        <v>435</v>
      </c>
      <c r="F95" s="80"/>
      <c r="G95" s="80"/>
      <c r="H95" s="147"/>
      <c r="I95" s="74">
        <f t="shared" si="34"/>
        <v>435</v>
      </c>
      <c r="J95" s="44"/>
      <c r="K95" s="44"/>
      <c r="L95" s="45">
        <v>21</v>
      </c>
      <c r="M95" s="44"/>
      <c r="N95" s="44"/>
      <c r="O95" s="46"/>
      <c r="P95" s="47">
        <f t="shared" si="29"/>
        <v>21</v>
      </c>
      <c r="Q95" s="52">
        <f t="shared" si="21"/>
        <v>414</v>
      </c>
    </row>
    <row r="96" spans="1:17" ht="132" customHeight="1">
      <c r="A96" s="22" t="s">
        <v>69</v>
      </c>
      <c r="B96" s="163" t="s">
        <v>252</v>
      </c>
      <c r="C96" s="80"/>
      <c r="D96" s="148"/>
      <c r="E96" s="154">
        <v>335</v>
      </c>
      <c r="F96" s="80"/>
      <c r="G96" s="80"/>
      <c r="H96" s="147"/>
      <c r="I96" s="74">
        <f t="shared" si="34"/>
        <v>335</v>
      </c>
      <c r="J96" s="44"/>
      <c r="K96" s="44"/>
      <c r="L96" s="45"/>
      <c r="M96" s="44"/>
      <c r="N96" s="44"/>
      <c r="O96" s="46"/>
      <c r="P96" s="47">
        <f t="shared" si="29"/>
        <v>0</v>
      </c>
      <c r="Q96" s="52">
        <f t="shared" si="21"/>
        <v>335</v>
      </c>
    </row>
    <row r="97" spans="1:17" ht="99.75" customHeight="1">
      <c r="A97" s="22" t="s">
        <v>248</v>
      </c>
      <c r="B97" s="165" t="s">
        <v>250</v>
      </c>
      <c r="C97" s="102">
        <v>486.1</v>
      </c>
      <c r="D97" s="148">
        <v>153.6</v>
      </c>
      <c r="E97" s="154">
        <v>40.9</v>
      </c>
      <c r="F97" s="80"/>
      <c r="G97" s="80"/>
      <c r="H97" s="147"/>
      <c r="I97" s="74">
        <f t="shared" si="34"/>
        <v>680.6</v>
      </c>
      <c r="J97" s="44"/>
      <c r="K97" s="44"/>
      <c r="L97" s="45"/>
      <c r="M97" s="44"/>
      <c r="N97" s="44"/>
      <c r="O97" s="46"/>
      <c r="P97" s="47">
        <f t="shared" si="29"/>
        <v>0</v>
      </c>
      <c r="Q97" s="52">
        <f t="shared" si="21"/>
        <v>680.6</v>
      </c>
    </row>
    <row r="98" spans="1:17" ht="101.25" customHeight="1" thickBot="1">
      <c r="A98" s="22" t="s">
        <v>249</v>
      </c>
      <c r="B98" s="165" t="s">
        <v>251</v>
      </c>
      <c r="C98" s="102"/>
      <c r="D98" s="148"/>
      <c r="E98" s="154">
        <v>499.89853</v>
      </c>
      <c r="F98" s="80"/>
      <c r="G98" s="80"/>
      <c r="H98" s="147"/>
      <c r="I98" s="74">
        <f>SUM(C98:H98)</f>
        <v>499.89853</v>
      </c>
      <c r="J98" s="44"/>
      <c r="K98" s="44"/>
      <c r="L98" s="45"/>
      <c r="M98" s="44"/>
      <c r="N98" s="44"/>
      <c r="O98" s="46"/>
      <c r="P98" s="47">
        <f>SUM(J98:O98)</f>
        <v>0</v>
      </c>
      <c r="Q98" s="52">
        <f>I98-P98</f>
        <v>499.89853</v>
      </c>
    </row>
    <row r="99" spans="1:17" ht="24" customHeight="1" thickBot="1">
      <c r="A99" s="18" t="s">
        <v>70</v>
      </c>
      <c r="B99" s="19" t="s">
        <v>71</v>
      </c>
      <c r="C99" s="139">
        <f aca="true" t="shared" si="35" ref="C99:I99">C100+C101+C102</f>
        <v>0</v>
      </c>
      <c r="D99" s="139">
        <f t="shared" si="35"/>
        <v>0</v>
      </c>
      <c r="E99" s="139">
        <f t="shared" si="35"/>
        <v>6758.33969</v>
      </c>
      <c r="F99" s="139">
        <f t="shared" si="35"/>
        <v>0</v>
      </c>
      <c r="G99" s="139">
        <f t="shared" si="35"/>
        <v>0</v>
      </c>
      <c r="H99" s="139">
        <f t="shared" si="35"/>
        <v>0</v>
      </c>
      <c r="I99" s="140">
        <f t="shared" si="35"/>
        <v>6758.33969</v>
      </c>
      <c r="J99" s="41">
        <f aca="true" t="shared" si="36" ref="J99:O99">J100+J104+J101+J103+J102+J106+J109+J107+J108+J116+J118+J119+J117+J120+J121+J105+J122+J123</f>
        <v>0</v>
      </c>
      <c r="K99" s="41">
        <f t="shared" si="36"/>
        <v>0</v>
      </c>
      <c r="L99" s="41">
        <f t="shared" si="36"/>
        <v>6286.296</v>
      </c>
      <c r="M99" s="41">
        <f t="shared" si="36"/>
        <v>0</v>
      </c>
      <c r="N99" s="41">
        <f t="shared" si="36"/>
        <v>0</v>
      </c>
      <c r="O99" s="41">
        <f t="shared" si="36"/>
        <v>0</v>
      </c>
      <c r="P99" s="42">
        <f t="shared" si="29"/>
        <v>6286.296</v>
      </c>
      <c r="Q99" s="43">
        <f t="shared" si="21"/>
        <v>472.0436899999995</v>
      </c>
    </row>
    <row r="100" spans="1:17" ht="60.75" customHeight="1">
      <c r="A100" s="26" t="s">
        <v>72</v>
      </c>
      <c r="B100" s="168" t="s">
        <v>225</v>
      </c>
      <c r="C100" s="100"/>
      <c r="D100" s="155"/>
      <c r="E100" s="156">
        <v>899</v>
      </c>
      <c r="F100" s="100"/>
      <c r="G100" s="100"/>
      <c r="H100" s="157"/>
      <c r="I100" s="126">
        <f>SUM(C100:H100)</f>
        <v>899</v>
      </c>
      <c r="J100" s="44"/>
      <c r="K100" s="44"/>
      <c r="L100" s="45"/>
      <c r="M100" s="44"/>
      <c r="N100" s="44"/>
      <c r="O100" s="46"/>
      <c r="P100" s="47">
        <f t="shared" si="29"/>
        <v>0</v>
      </c>
      <c r="Q100" s="50">
        <f t="shared" si="21"/>
        <v>899</v>
      </c>
    </row>
    <row r="101" spans="1:17" ht="58.5" customHeight="1">
      <c r="A101" s="27" t="s">
        <v>73</v>
      </c>
      <c r="B101" s="179" t="s">
        <v>226</v>
      </c>
      <c r="C101" s="82"/>
      <c r="D101" s="86"/>
      <c r="E101" s="158">
        <v>3113</v>
      </c>
      <c r="F101" s="82"/>
      <c r="G101" s="82"/>
      <c r="H101" s="159"/>
      <c r="I101" s="47">
        <f>SUM(C101:H101)</f>
        <v>3113</v>
      </c>
      <c r="J101" s="44"/>
      <c r="K101" s="44"/>
      <c r="L101" s="45"/>
      <c r="M101" s="44"/>
      <c r="N101" s="44"/>
      <c r="O101" s="46"/>
      <c r="P101" s="47">
        <f t="shared" si="29"/>
        <v>0</v>
      </c>
      <c r="Q101" s="49">
        <f t="shared" si="21"/>
        <v>3113</v>
      </c>
    </row>
    <row r="102" spans="1:17" ht="66.75" customHeight="1" thickBot="1">
      <c r="A102" s="22" t="s">
        <v>74</v>
      </c>
      <c r="B102" s="163" t="s">
        <v>227</v>
      </c>
      <c r="C102" s="80"/>
      <c r="D102" s="148"/>
      <c r="E102" s="154">
        <v>2746.33969</v>
      </c>
      <c r="F102" s="80"/>
      <c r="G102" s="80"/>
      <c r="H102" s="147"/>
      <c r="I102" s="74">
        <f>SUM(C102:H102)</f>
        <v>2746.33969</v>
      </c>
      <c r="J102" s="44"/>
      <c r="K102" s="44"/>
      <c r="L102" s="45"/>
      <c r="M102" s="44"/>
      <c r="N102" s="44"/>
      <c r="O102" s="46"/>
      <c r="P102" s="47">
        <f t="shared" si="29"/>
        <v>0</v>
      </c>
      <c r="Q102" s="52">
        <f t="shared" si="21"/>
        <v>2746.33969</v>
      </c>
    </row>
    <row r="103" spans="1:17" ht="30" customHeight="1" thickBot="1">
      <c r="A103" s="18" t="s">
        <v>75</v>
      </c>
      <c r="B103" s="19" t="s">
        <v>76</v>
      </c>
      <c r="C103" s="160">
        <f aca="true" t="shared" si="37" ref="C103:I103">C104+C105</f>
        <v>0</v>
      </c>
      <c r="D103" s="160">
        <f t="shared" si="37"/>
        <v>0</v>
      </c>
      <c r="E103" s="160">
        <f t="shared" si="37"/>
        <v>4409</v>
      </c>
      <c r="F103" s="160">
        <f t="shared" si="37"/>
        <v>0</v>
      </c>
      <c r="G103" s="160">
        <f t="shared" si="37"/>
        <v>0</v>
      </c>
      <c r="H103" s="160">
        <f t="shared" si="37"/>
        <v>0</v>
      </c>
      <c r="I103" s="140">
        <f t="shared" si="37"/>
        <v>4409</v>
      </c>
      <c r="J103" s="41">
        <f aca="true" t="shared" si="38" ref="J103:O103">J104+J105</f>
        <v>0</v>
      </c>
      <c r="K103" s="41">
        <f t="shared" si="38"/>
        <v>0</v>
      </c>
      <c r="L103" s="41">
        <f t="shared" si="38"/>
        <v>0</v>
      </c>
      <c r="M103" s="41">
        <f t="shared" si="38"/>
        <v>0</v>
      </c>
      <c r="N103" s="41">
        <f t="shared" si="38"/>
        <v>0</v>
      </c>
      <c r="O103" s="41">
        <f t="shared" si="38"/>
        <v>0</v>
      </c>
      <c r="P103" s="42">
        <f t="shared" si="29"/>
        <v>0</v>
      </c>
      <c r="Q103" s="43">
        <f t="shared" si="21"/>
        <v>4409</v>
      </c>
    </row>
    <row r="104" spans="1:17" ht="80.25" customHeight="1">
      <c r="A104" s="24" t="s">
        <v>77</v>
      </c>
      <c r="B104" s="162" t="s">
        <v>216</v>
      </c>
      <c r="C104" s="79"/>
      <c r="D104" s="152"/>
      <c r="E104" s="70">
        <v>678</v>
      </c>
      <c r="F104" s="79"/>
      <c r="G104" s="79"/>
      <c r="H104" s="153"/>
      <c r="I104" s="72">
        <f>SUM(C104:H104)</f>
        <v>678</v>
      </c>
      <c r="J104" s="44"/>
      <c r="K104" s="44"/>
      <c r="L104" s="45"/>
      <c r="M104" s="44"/>
      <c r="N104" s="44"/>
      <c r="O104" s="46"/>
      <c r="P104" s="47">
        <f t="shared" si="29"/>
        <v>0</v>
      </c>
      <c r="Q104" s="50">
        <f t="shared" si="21"/>
        <v>678</v>
      </c>
    </row>
    <row r="105" spans="1:17" ht="60" customHeight="1" thickBot="1">
      <c r="A105" s="22" t="s">
        <v>78</v>
      </c>
      <c r="B105" s="165" t="s">
        <v>217</v>
      </c>
      <c r="C105" s="80"/>
      <c r="D105" s="148"/>
      <c r="E105" s="154">
        <v>3731</v>
      </c>
      <c r="F105" s="80"/>
      <c r="G105" s="80"/>
      <c r="H105" s="147"/>
      <c r="I105" s="74">
        <f>SUM(C105:H105)</f>
        <v>3731</v>
      </c>
      <c r="J105" s="44"/>
      <c r="K105" s="44"/>
      <c r="L105" s="45"/>
      <c r="M105" s="44"/>
      <c r="N105" s="44"/>
      <c r="O105" s="46"/>
      <c r="P105" s="47">
        <f t="shared" si="29"/>
        <v>0</v>
      </c>
      <c r="Q105" s="49">
        <f t="shared" si="21"/>
        <v>3731</v>
      </c>
    </row>
    <row r="106" spans="1:17" ht="30.75" customHeight="1" thickBot="1">
      <c r="A106" s="18" t="s">
        <v>79</v>
      </c>
      <c r="B106" s="19" t="s">
        <v>80</v>
      </c>
      <c r="C106" s="160">
        <f aca="true" t="shared" si="39" ref="C106:P106">C107+C108+C109+C110+C111+C112+C113+C114+C115</f>
        <v>0</v>
      </c>
      <c r="D106" s="160">
        <f t="shared" si="39"/>
        <v>0</v>
      </c>
      <c r="E106" s="160">
        <f t="shared" si="39"/>
        <v>3125.20429</v>
      </c>
      <c r="F106" s="160">
        <f t="shared" si="39"/>
        <v>0</v>
      </c>
      <c r="G106" s="160">
        <f t="shared" si="39"/>
        <v>0</v>
      </c>
      <c r="H106" s="160">
        <f t="shared" si="39"/>
        <v>0</v>
      </c>
      <c r="I106" s="140">
        <f t="shared" si="39"/>
        <v>3125.20429</v>
      </c>
      <c r="J106" s="29">
        <f t="shared" si="39"/>
        <v>0</v>
      </c>
      <c r="K106" s="29">
        <f t="shared" si="39"/>
        <v>0</v>
      </c>
      <c r="L106" s="29">
        <f t="shared" si="39"/>
        <v>0</v>
      </c>
      <c r="M106" s="29">
        <f t="shared" si="39"/>
        <v>0</v>
      </c>
      <c r="N106" s="29">
        <f t="shared" si="39"/>
        <v>0</v>
      </c>
      <c r="O106" s="29">
        <f t="shared" si="39"/>
        <v>0</v>
      </c>
      <c r="P106" s="28">
        <f t="shared" si="39"/>
        <v>0</v>
      </c>
      <c r="Q106" s="43">
        <f aca="true" t="shared" si="40" ref="Q106:Q124">I106-P106</f>
        <v>3125.20429</v>
      </c>
    </row>
    <row r="107" spans="1:17" ht="67.5" customHeight="1">
      <c r="A107" s="24" t="s">
        <v>81</v>
      </c>
      <c r="B107" s="162" t="s">
        <v>194</v>
      </c>
      <c r="C107" s="197"/>
      <c r="D107" s="198"/>
      <c r="E107" s="199">
        <f>863.14268+84.30674+88.32181</f>
        <v>1035.77123</v>
      </c>
      <c r="F107" s="79"/>
      <c r="G107" s="79"/>
      <c r="H107" s="153"/>
      <c r="I107" s="72">
        <f aca="true" t="shared" si="41" ref="I107:I115">SUM(C107:H107)</f>
        <v>1035.77123</v>
      </c>
      <c r="J107" s="44"/>
      <c r="K107" s="44"/>
      <c r="L107" s="45"/>
      <c r="M107" s="44"/>
      <c r="N107" s="44"/>
      <c r="O107" s="46"/>
      <c r="P107" s="47">
        <f aca="true" t="shared" si="42" ref="P107:P123">SUM(J107:O107)</f>
        <v>0</v>
      </c>
      <c r="Q107" s="50">
        <f t="shared" si="40"/>
        <v>1035.77123</v>
      </c>
    </row>
    <row r="108" spans="1:17" ht="66.75" customHeight="1">
      <c r="A108" s="22" t="s">
        <v>82</v>
      </c>
      <c r="B108" s="163" t="s">
        <v>193</v>
      </c>
      <c r="C108" s="176"/>
      <c r="D108" s="177"/>
      <c r="E108" s="175">
        <f>499.83099+223.38907</f>
        <v>723.22006</v>
      </c>
      <c r="F108" s="80"/>
      <c r="G108" s="80"/>
      <c r="H108" s="147"/>
      <c r="I108" s="74">
        <f t="shared" si="41"/>
        <v>723.22006</v>
      </c>
      <c r="J108" s="44"/>
      <c r="K108" s="44"/>
      <c r="L108" s="45"/>
      <c r="M108" s="44"/>
      <c r="N108" s="44"/>
      <c r="O108" s="46"/>
      <c r="P108" s="47">
        <f t="shared" si="42"/>
        <v>0</v>
      </c>
      <c r="Q108" s="49">
        <f t="shared" si="40"/>
        <v>723.22006</v>
      </c>
    </row>
    <row r="109" spans="1:17" ht="70.5" customHeight="1">
      <c r="A109" s="22" t="s">
        <v>83</v>
      </c>
      <c r="B109" s="163" t="s">
        <v>192</v>
      </c>
      <c r="C109" s="176"/>
      <c r="D109" s="177"/>
      <c r="E109" s="175">
        <f>312.63818+62.52764</f>
        <v>375.16582</v>
      </c>
      <c r="F109" s="80"/>
      <c r="G109" s="80"/>
      <c r="H109" s="147"/>
      <c r="I109" s="74">
        <f t="shared" si="41"/>
        <v>375.16582</v>
      </c>
      <c r="J109" s="44"/>
      <c r="K109" s="44"/>
      <c r="L109" s="45"/>
      <c r="M109" s="44"/>
      <c r="N109" s="44"/>
      <c r="O109" s="46"/>
      <c r="P109" s="47">
        <f t="shared" si="42"/>
        <v>0</v>
      </c>
      <c r="Q109" s="52">
        <f t="shared" si="40"/>
        <v>375.16582</v>
      </c>
    </row>
    <row r="110" spans="1:17" ht="60.75" customHeight="1">
      <c r="A110" s="22" t="s">
        <v>172</v>
      </c>
      <c r="B110" s="17" t="s">
        <v>176</v>
      </c>
      <c r="C110" s="80"/>
      <c r="D110" s="148"/>
      <c r="E110" s="154">
        <v>463.57752</v>
      </c>
      <c r="F110" s="80"/>
      <c r="G110" s="80"/>
      <c r="H110" s="147"/>
      <c r="I110" s="74">
        <f t="shared" si="41"/>
        <v>463.57752</v>
      </c>
      <c r="J110" s="70"/>
      <c r="K110" s="70"/>
      <c r="L110" s="71"/>
      <c r="M110" s="70"/>
      <c r="N110" s="70"/>
      <c r="O110" s="73"/>
      <c r="P110" s="74">
        <f t="shared" si="42"/>
        <v>0</v>
      </c>
      <c r="Q110" s="52">
        <f t="shared" si="40"/>
        <v>463.57752</v>
      </c>
    </row>
    <row r="111" spans="1:17" ht="63" customHeight="1">
      <c r="A111" s="22" t="s">
        <v>173</v>
      </c>
      <c r="B111" s="17" t="s">
        <v>177</v>
      </c>
      <c r="C111" s="80"/>
      <c r="D111" s="148"/>
      <c r="E111" s="154">
        <v>176.20679</v>
      </c>
      <c r="F111" s="80"/>
      <c r="G111" s="80"/>
      <c r="H111" s="161"/>
      <c r="I111" s="74">
        <f t="shared" si="41"/>
        <v>176.20679</v>
      </c>
      <c r="J111" s="102"/>
      <c r="K111" s="102"/>
      <c r="L111" s="103"/>
      <c r="M111" s="102"/>
      <c r="N111" s="102"/>
      <c r="O111" s="73"/>
      <c r="P111" s="74">
        <f t="shared" si="42"/>
        <v>0</v>
      </c>
      <c r="Q111" s="52">
        <f t="shared" si="40"/>
        <v>176.20679</v>
      </c>
    </row>
    <row r="112" spans="1:17" ht="58.5" customHeight="1">
      <c r="A112" s="22" t="s">
        <v>174</v>
      </c>
      <c r="B112" s="17" t="s">
        <v>178</v>
      </c>
      <c r="C112" s="80"/>
      <c r="D112" s="148"/>
      <c r="E112" s="154">
        <v>57.53388</v>
      </c>
      <c r="F112" s="80"/>
      <c r="G112" s="80"/>
      <c r="H112" s="147"/>
      <c r="I112" s="74">
        <f t="shared" si="41"/>
        <v>57.53388</v>
      </c>
      <c r="J112" s="102"/>
      <c r="K112" s="102"/>
      <c r="L112" s="103"/>
      <c r="M112" s="102"/>
      <c r="N112" s="102"/>
      <c r="O112" s="73"/>
      <c r="P112" s="74">
        <f t="shared" si="42"/>
        <v>0</v>
      </c>
      <c r="Q112" s="52">
        <f t="shared" si="40"/>
        <v>57.53388</v>
      </c>
    </row>
    <row r="113" spans="1:17" ht="60" customHeight="1">
      <c r="A113" s="22" t="s">
        <v>175</v>
      </c>
      <c r="B113" s="17" t="s">
        <v>179</v>
      </c>
      <c r="C113" s="80"/>
      <c r="D113" s="148"/>
      <c r="E113" s="154">
        <v>34.8137</v>
      </c>
      <c r="F113" s="80"/>
      <c r="G113" s="80"/>
      <c r="H113" s="147"/>
      <c r="I113" s="74">
        <f t="shared" si="41"/>
        <v>34.8137</v>
      </c>
      <c r="J113" s="102"/>
      <c r="K113" s="102"/>
      <c r="L113" s="103"/>
      <c r="M113" s="102"/>
      <c r="N113" s="102"/>
      <c r="O113" s="73"/>
      <c r="P113" s="74">
        <f t="shared" si="42"/>
        <v>0</v>
      </c>
      <c r="Q113" s="52">
        <f t="shared" si="40"/>
        <v>34.8137</v>
      </c>
    </row>
    <row r="114" spans="1:17" ht="71.25" customHeight="1">
      <c r="A114" s="22" t="s">
        <v>180</v>
      </c>
      <c r="B114" s="17" t="s">
        <v>182</v>
      </c>
      <c r="C114" s="80"/>
      <c r="D114" s="148"/>
      <c r="E114" s="154">
        <v>93.81752</v>
      </c>
      <c r="F114" s="80"/>
      <c r="G114" s="80"/>
      <c r="H114" s="147"/>
      <c r="I114" s="74">
        <f t="shared" si="41"/>
        <v>93.81752</v>
      </c>
      <c r="J114" s="102"/>
      <c r="K114" s="102"/>
      <c r="L114" s="103"/>
      <c r="M114" s="102"/>
      <c r="N114" s="102"/>
      <c r="O114" s="73"/>
      <c r="P114" s="74">
        <f t="shared" si="42"/>
        <v>0</v>
      </c>
      <c r="Q114" s="52">
        <f t="shared" si="40"/>
        <v>93.81752</v>
      </c>
    </row>
    <row r="115" spans="1:17" ht="65.25" customHeight="1" thickBot="1">
      <c r="A115" s="23" t="s">
        <v>181</v>
      </c>
      <c r="B115" s="17" t="s">
        <v>183</v>
      </c>
      <c r="C115" s="80"/>
      <c r="D115" s="148"/>
      <c r="E115" s="154">
        <v>165.09777</v>
      </c>
      <c r="F115" s="80"/>
      <c r="G115" s="80"/>
      <c r="H115" s="147"/>
      <c r="I115" s="74">
        <f t="shared" si="41"/>
        <v>165.09777</v>
      </c>
      <c r="J115" s="102"/>
      <c r="K115" s="102"/>
      <c r="L115" s="103"/>
      <c r="M115" s="102"/>
      <c r="N115" s="102"/>
      <c r="O115" s="73"/>
      <c r="P115" s="74">
        <f t="shared" si="42"/>
        <v>0</v>
      </c>
      <c r="Q115" s="52">
        <f t="shared" si="40"/>
        <v>165.09777</v>
      </c>
    </row>
    <row r="116" spans="1:17" ht="39" customHeight="1" thickBot="1">
      <c r="A116" s="18" t="s">
        <v>84</v>
      </c>
      <c r="B116" s="13" t="s">
        <v>85</v>
      </c>
      <c r="C116" s="151">
        <f aca="true" t="shared" si="43" ref="C116:I116">C117+C118+C119</f>
        <v>8500</v>
      </c>
      <c r="D116" s="151">
        <f t="shared" si="43"/>
        <v>34710.1</v>
      </c>
      <c r="E116" s="151">
        <f t="shared" si="43"/>
        <v>7658.1</v>
      </c>
      <c r="F116" s="160">
        <f t="shared" si="43"/>
        <v>0</v>
      </c>
      <c r="G116" s="160">
        <f t="shared" si="43"/>
        <v>0</v>
      </c>
      <c r="H116" s="160">
        <f t="shared" si="43"/>
        <v>0</v>
      </c>
      <c r="I116" s="140">
        <f t="shared" si="43"/>
        <v>50868.2</v>
      </c>
      <c r="J116" s="41">
        <f aca="true" t="shared" si="44" ref="J116:O116">J117+J118+J119</f>
        <v>0</v>
      </c>
      <c r="K116" s="41">
        <f t="shared" si="44"/>
        <v>0</v>
      </c>
      <c r="L116" s="41">
        <f t="shared" si="44"/>
        <v>3143.148</v>
      </c>
      <c r="M116" s="41">
        <f t="shared" si="44"/>
        <v>0</v>
      </c>
      <c r="N116" s="41">
        <f t="shared" si="44"/>
        <v>0</v>
      </c>
      <c r="O116" s="41">
        <f t="shared" si="44"/>
        <v>0</v>
      </c>
      <c r="P116" s="42">
        <f t="shared" si="42"/>
        <v>3143.148</v>
      </c>
      <c r="Q116" s="43">
        <f t="shared" si="40"/>
        <v>47725.051999999996</v>
      </c>
    </row>
    <row r="117" spans="1:17" ht="77.25" customHeight="1">
      <c r="A117" s="24" t="s">
        <v>86</v>
      </c>
      <c r="B117" s="25" t="s">
        <v>190</v>
      </c>
      <c r="C117" s="79"/>
      <c r="D117" s="70">
        <v>15039.4</v>
      </c>
      <c r="E117" s="70">
        <v>960</v>
      </c>
      <c r="F117" s="79"/>
      <c r="G117" s="79"/>
      <c r="H117" s="153"/>
      <c r="I117" s="72">
        <f aca="true" t="shared" si="45" ref="I117:I124">SUM(C117:H117)</f>
        <v>15999.4</v>
      </c>
      <c r="J117" s="44"/>
      <c r="K117" s="44"/>
      <c r="L117" s="45"/>
      <c r="M117" s="44"/>
      <c r="N117" s="44"/>
      <c r="O117" s="46"/>
      <c r="P117" s="47">
        <f t="shared" si="42"/>
        <v>0</v>
      </c>
      <c r="Q117" s="50">
        <f t="shared" si="40"/>
        <v>15999.4</v>
      </c>
    </row>
    <row r="118" spans="1:17" ht="54.75" customHeight="1">
      <c r="A118" s="22" t="s">
        <v>87</v>
      </c>
      <c r="B118" s="163" t="s">
        <v>224</v>
      </c>
      <c r="C118" s="80"/>
      <c r="D118" s="148"/>
      <c r="E118" s="154">
        <v>4900</v>
      </c>
      <c r="F118" s="80"/>
      <c r="G118" s="80"/>
      <c r="H118" s="147"/>
      <c r="I118" s="74">
        <f t="shared" si="45"/>
        <v>4900</v>
      </c>
      <c r="J118" s="44"/>
      <c r="K118" s="44"/>
      <c r="L118" s="202">
        <v>3143.148</v>
      </c>
      <c r="M118" s="44"/>
      <c r="N118" s="44"/>
      <c r="O118" s="46"/>
      <c r="P118" s="47">
        <f t="shared" si="42"/>
        <v>3143.148</v>
      </c>
      <c r="Q118" s="49">
        <f t="shared" si="40"/>
        <v>1756.8519999999999</v>
      </c>
    </row>
    <row r="119" spans="1:17" ht="84.75" customHeight="1" thickBot="1">
      <c r="A119" s="22" t="s">
        <v>88</v>
      </c>
      <c r="B119" s="17" t="s">
        <v>191</v>
      </c>
      <c r="C119" s="102">
        <v>8500</v>
      </c>
      <c r="D119" s="102">
        <v>19670.7</v>
      </c>
      <c r="E119" s="102">
        <v>1798.1</v>
      </c>
      <c r="F119" s="80"/>
      <c r="G119" s="80"/>
      <c r="H119" s="147"/>
      <c r="I119" s="74">
        <f t="shared" si="45"/>
        <v>29968.8</v>
      </c>
      <c r="J119" s="44"/>
      <c r="K119" s="44"/>
      <c r="L119" s="45"/>
      <c r="M119" s="44"/>
      <c r="N119" s="44"/>
      <c r="O119" s="46"/>
      <c r="P119" s="47">
        <f t="shared" si="42"/>
        <v>0</v>
      </c>
      <c r="Q119" s="52">
        <f t="shared" si="40"/>
        <v>29968.8</v>
      </c>
    </row>
    <row r="120" spans="1:17" ht="45.75" customHeight="1" thickBot="1">
      <c r="A120" s="18" t="s">
        <v>89</v>
      </c>
      <c r="B120" s="13" t="s">
        <v>90</v>
      </c>
      <c r="C120" s="160">
        <f>C121+C122+C123</f>
        <v>0</v>
      </c>
      <c r="D120" s="160">
        <f aca="true" t="shared" si="46" ref="D120:I120">D121+D122+D123</f>
        <v>0</v>
      </c>
      <c r="E120" s="151">
        <f t="shared" si="46"/>
        <v>17691</v>
      </c>
      <c r="F120" s="160">
        <f t="shared" si="46"/>
        <v>0</v>
      </c>
      <c r="G120" s="160">
        <f t="shared" si="46"/>
        <v>0</v>
      </c>
      <c r="H120" s="160">
        <f t="shared" si="46"/>
        <v>0</v>
      </c>
      <c r="I120" s="140">
        <f t="shared" si="46"/>
        <v>17691</v>
      </c>
      <c r="J120" s="41">
        <f aca="true" t="shared" si="47" ref="J120:O120">J121+J123+J122</f>
        <v>0</v>
      </c>
      <c r="K120" s="41">
        <f t="shared" si="47"/>
        <v>0</v>
      </c>
      <c r="L120" s="41">
        <f t="shared" si="47"/>
        <v>0</v>
      </c>
      <c r="M120" s="41">
        <f t="shared" si="47"/>
        <v>0</v>
      </c>
      <c r="N120" s="41">
        <f t="shared" si="47"/>
        <v>0</v>
      </c>
      <c r="O120" s="41">
        <f t="shared" si="47"/>
        <v>0</v>
      </c>
      <c r="P120" s="42">
        <f t="shared" si="42"/>
        <v>0</v>
      </c>
      <c r="Q120" s="43">
        <f t="shared" si="40"/>
        <v>17691</v>
      </c>
    </row>
    <row r="121" spans="1:17" ht="50.25" customHeight="1">
      <c r="A121" s="24" t="s">
        <v>91</v>
      </c>
      <c r="B121" s="162" t="s">
        <v>229</v>
      </c>
      <c r="C121" s="79"/>
      <c r="D121" s="70"/>
      <c r="E121" s="70">
        <v>7551</v>
      </c>
      <c r="F121" s="79"/>
      <c r="G121" s="79"/>
      <c r="H121" s="153"/>
      <c r="I121" s="72">
        <f t="shared" si="45"/>
        <v>7551</v>
      </c>
      <c r="J121" s="44"/>
      <c r="K121" s="44"/>
      <c r="L121" s="45"/>
      <c r="M121" s="44"/>
      <c r="N121" s="44"/>
      <c r="O121" s="46"/>
      <c r="P121" s="47">
        <f t="shared" si="42"/>
        <v>0</v>
      </c>
      <c r="Q121" s="50">
        <f t="shared" si="40"/>
        <v>7551</v>
      </c>
    </row>
    <row r="122" spans="1:17" ht="45" customHeight="1">
      <c r="A122" s="22" t="s">
        <v>92</v>
      </c>
      <c r="B122" s="163" t="s">
        <v>230</v>
      </c>
      <c r="C122" s="80"/>
      <c r="D122" s="148"/>
      <c r="E122" s="154">
        <v>9570</v>
      </c>
      <c r="F122" s="80"/>
      <c r="G122" s="80"/>
      <c r="H122" s="147"/>
      <c r="I122" s="74">
        <f t="shared" si="45"/>
        <v>9570</v>
      </c>
      <c r="J122" s="44"/>
      <c r="K122" s="44"/>
      <c r="L122" s="45"/>
      <c r="M122" s="44"/>
      <c r="N122" s="44"/>
      <c r="O122" s="46"/>
      <c r="P122" s="47">
        <f t="shared" si="42"/>
        <v>0</v>
      </c>
      <c r="Q122" s="49">
        <f t="shared" si="40"/>
        <v>9570</v>
      </c>
    </row>
    <row r="123" spans="1:17" ht="50.25" customHeight="1" thickBot="1">
      <c r="A123" s="22" t="s">
        <v>93</v>
      </c>
      <c r="B123" s="163" t="s">
        <v>231</v>
      </c>
      <c r="C123" s="102"/>
      <c r="D123" s="102"/>
      <c r="E123" s="102">
        <v>570</v>
      </c>
      <c r="F123" s="80"/>
      <c r="G123" s="80"/>
      <c r="H123" s="147"/>
      <c r="I123" s="74">
        <f t="shared" si="45"/>
        <v>570</v>
      </c>
      <c r="J123" s="44"/>
      <c r="K123" s="44"/>
      <c r="L123" s="45"/>
      <c r="M123" s="44"/>
      <c r="N123" s="44"/>
      <c r="O123" s="46"/>
      <c r="P123" s="47">
        <f t="shared" si="42"/>
        <v>0</v>
      </c>
      <c r="Q123" s="52">
        <f t="shared" si="40"/>
        <v>570</v>
      </c>
    </row>
    <row r="124" spans="1:17" ht="25.5" customHeight="1" thickBot="1">
      <c r="A124" s="30"/>
      <c r="B124" s="5" t="s">
        <v>94</v>
      </c>
      <c r="C124" s="41">
        <f aca="true" t="shared" si="48" ref="C124:H124">C17+C50+C52+C59+C71+C77+C73+C75+C79+C82+C90+C116+C120</f>
        <v>152230</v>
      </c>
      <c r="D124" s="41">
        <f t="shared" si="48"/>
        <v>432419.0999999999</v>
      </c>
      <c r="E124" s="41">
        <f t="shared" si="48"/>
        <v>129455.48823000002</v>
      </c>
      <c r="F124" s="41">
        <f t="shared" si="48"/>
        <v>0</v>
      </c>
      <c r="G124" s="41">
        <f t="shared" si="48"/>
        <v>0</v>
      </c>
      <c r="H124" s="41">
        <f t="shared" si="48"/>
        <v>34675</v>
      </c>
      <c r="I124" s="42">
        <f t="shared" si="45"/>
        <v>748779.5882299999</v>
      </c>
      <c r="J124" s="41">
        <f aca="true" t="shared" si="49" ref="J124:O124">J17+J50+J52+J59+J71+J73+J75+J77+J79+J82+J90+J116+J120</f>
        <v>0</v>
      </c>
      <c r="K124" s="41">
        <f t="shared" si="49"/>
        <v>0</v>
      </c>
      <c r="L124" s="41">
        <f t="shared" si="49"/>
        <v>9548.844000000001</v>
      </c>
      <c r="M124" s="41">
        <f t="shared" si="49"/>
        <v>0</v>
      </c>
      <c r="N124" s="41">
        <f t="shared" si="49"/>
        <v>0</v>
      </c>
      <c r="O124" s="41">
        <f t="shared" si="49"/>
        <v>11017.63846</v>
      </c>
      <c r="P124" s="42">
        <f>SUM(J124:O124)</f>
        <v>20566.48246</v>
      </c>
      <c r="Q124" s="43">
        <f t="shared" si="40"/>
        <v>728213.1057699999</v>
      </c>
    </row>
    <row r="125" spans="1:9" s="1" customFormat="1" ht="13.5" customHeight="1">
      <c r="A125" s="31"/>
      <c r="B125" s="32"/>
      <c r="C125" s="33"/>
      <c r="D125" s="33"/>
      <c r="E125" s="33"/>
      <c r="F125" s="33"/>
      <c r="G125" s="33"/>
      <c r="H125" s="33"/>
      <c r="I125" s="33"/>
    </row>
    <row r="127" spans="2:7" ht="15.75">
      <c r="B127" s="34" t="s">
        <v>95</v>
      </c>
      <c r="C127" s="35"/>
      <c r="D127" s="35"/>
      <c r="E127" s="35"/>
      <c r="F127" s="36"/>
      <c r="G127" s="36"/>
    </row>
    <row r="128" spans="2:6" ht="15.75">
      <c r="B128" s="37" t="s">
        <v>96</v>
      </c>
      <c r="C128" s="37"/>
      <c r="D128" s="37"/>
      <c r="E128" s="35"/>
      <c r="F128" s="36"/>
    </row>
    <row r="129" spans="2:9" ht="15.75" customHeight="1">
      <c r="B129" s="235" t="s">
        <v>97</v>
      </c>
      <c r="C129" s="235"/>
      <c r="D129" s="235"/>
      <c r="E129" s="235"/>
      <c r="F129" s="36"/>
      <c r="G129" s="236" t="s">
        <v>98</v>
      </c>
      <c r="H129" s="236"/>
      <c r="I129" s="236"/>
    </row>
    <row r="130" spans="2:7" ht="15.75">
      <c r="B130" s="38"/>
      <c r="C130" s="35"/>
      <c r="D130" s="35"/>
      <c r="E130" s="35"/>
      <c r="F130" s="36"/>
      <c r="G130" s="39"/>
    </row>
    <row r="131" spans="2:9" ht="33" customHeight="1">
      <c r="B131" s="232" t="s">
        <v>228</v>
      </c>
      <c r="C131" s="232"/>
      <c r="D131" s="232"/>
      <c r="E131" s="232"/>
      <c r="F131" s="40"/>
      <c r="G131" s="233" t="s">
        <v>108</v>
      </c>
      <c r="H131" s="233"/>
      <c r="I131" s="233"/>
    </row>
    <row r="132" spans="2:6" ht="15.75">
      <c r="B132" s="234"/>
      <c r="C132" s="234"/>
      <c r="D132" s="234"/>
      <c r="E132" s="234"/>
      <c r="F132" s="40"/>
    </row>
    <row r="137" ht="12.75">
      <c r="F137" t="s">
        <v>99</v>
      </c>
    </row>
  </sheetData>
  <sheetProtection/>
  <mergeCells count="33">
    <mergeCell ref="B131:E131"/>
    <mergeCell ref="G131:I131"/>
    <mergeCell ref="B132:E132"/>
    <mergeCell ref="G15:G16"/>
    <mergeCell ref="B129:E129"/>
    <mergeCell ref="G129:I129"/>
    <mergeCell ref="H15:H16"/>
    <mergeCell ref="I14:I16"/>
    <mergeCell ref="C8:E8"/>
    <mergeCell ref="C14:H14"/>
    <mergeCell ref="D15:D16"/>
    <mergeCell ref="A12:Q12"/>
    <mergeCell ref="F15:F16"/>
    <mergeCell ref="J15:J16"/>
    <mergeCell ref="K15:K16"/>
    <mergeCell ref="M15:M16"/>
    <mergeCell ref="A11:Q11"/>
    <mergeCell ref="L15:L16"/>
    <mergeCell ref="G5:I6"/>
    <mergeCell ref="G1:I1"/>
    <mergeCell ref="P14:P16"/>
    <mergeCell ref="Q14:Q16"/>
    <mergeCell ref="N15:N16"/>
    <mergeCell ref="O15:O16"/>
    <mergeCell ref="M1:Q1"/>
    <mergeCell ref="M2:Q3"/>
    <mergeCell ref="M6:Q6"/>
    <mergeCell ref="M7:Q8"/>
    <mergeCell ref="J14:O14"/>
    <mergeCell ref="A14:A16"/>
    <mergeCell ref="B14:B16"/>
    <mergeCell ref="C15:C16"/>
    <mergeCell ref="E15:E16"/>
  </mergeCells>
  <printOptions/>
  <pageMargins left="0.15748031496062992" right="0.15748031496062992" top="0.2755905511811024" bottom="0.2755905511811024" header="0.2362204724409449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6.00390625" style="53" customWidth="1"/>
    <col min="2" max="2" width="69.625" style="53" customWidth="1"/>
    <col min="3" max="4" width="18.375" style="53" customWidth="1"/>
    <col min="5" max="5" width="16.75390625" style="53" customWidth="1"/>
    <col min="6" max="6" width="13.875" style="53" customWidth="1"/>
    <col min="7" max="8" width="14.25390625" style="53" customWidth="1"/>
    <col min="9" max="9" width="16.875" style="53" customWidth="1"/>
    <col min="10" max="10" width="12.75390625" style="53" bestFit="1" customWidth="1"/>
    <col min="11" max="11" width="12.875" style="53" bestFit="1" customWidth="1"/>
    <col min="12" max="16384" width="9.125" style="53" customWidth="1"/>
  </cols>
  <sheetData>
    <row r="1" spans="1:6" ht="15.75">
      <c r="A1" s="238"/>
      <c r="B1" s="238"/>
      <c r="C1" s="238"/>
      <c r="D1" s="238"/>
      <c r="E1" s="238"/>
      <c r="F1" s="238"/>
    </row>
    <row r="2" spans="9:11" ht="12.75" customHeight="1">
      <c r="I2" s="218" t="s">
        <v>255</v>
      </c>
      <c r="J2" s="218"/>
      <c r="K2" s="218"/>
    </row>
    <row r="3" spans="9:11" ht="16.5" customHeight="1">
      <c r="I3" s="218"/>
      <c r="J3" s="218"/>
      <c r="K3" s="218"/>
    </row>
    <row r="4" spans="9:11" ht="22.5" customHeight="1">
      <c r="I4" s="218"/>
      <c r="J4" s="218"/>
      <c r="K4" s="218"/>
    </row>
    <row r="5" spans="9:11" ht="22.5" customHeight="1">
      <c r="I5" s="218"/>
      <c r="J5" s="218"/>
      <c r="K5" s="218"/>
    </row>
    <row r="6" spans="9:11" ht="12.75" customHeight="1">
      <c r="I6" s="218"/>
      <c r="J6" s="218"/>
      <c r="K6" s="218"/>
    </row>
    <row r="7" ht="12" customHeight="1"/>
    <row r="8" spans="1:11" ht="31.5" customHeight="1">
      <c r="A8" s="227" t="s">
        <v>109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6" ht="12" customHeight="1" thickBot="1">
      <c r="A9" s="3"/>
      <c r="B9" s="3"/>
      <c r="C9" s="3"/>
      <c r="D9" s="3"/>
      <c r="E9" s="3"/>
      <c r="F9" s="3"/>
    </row>
    <row r="10" spans="1:11" ht="43.5" customHeight="1" thickBot="1">
      <c r="A10" s="239" t="s">
        <v>3</v>
      </c>
      <c r="B10" s="241" t="s">
        <v>4</v>
      </c>
      <c r="C10" s="243" t="s">
        <v>5</v>
      </c>
      <c r="D10" s="244"/>
      <c r="E10" s="244"/>
      <c r="F10" s="245" t="s">
        <v>6</v>
      </c>
      <c r="G10" s="243" t="s">
        <v>100</v>
      </c>
      <c r="H10" s="244"/>
      <c r="I10" s="244"/>
      <c r="J10" s="245" t="s">
        <v>6</v>
      </c>
      <c r="K10" s="247" t="s">
        <v>105</v>
      </c>
    </row>
    <row r="11" spans="1:11" ht="66" customHeight="1" thickBot="1">
      <c r="A11" s="240"/>
      <c r="B11" s="242"/>
      <c r="C11" s="55" t="s">
        <v>8</v>
      </c>
      <c r="D11" s="54" t="s">
        <v>110</v>
      </c>
      <c r="E11" s="54" t="s">
        <v>111</v>
      </c>
      <c r="F11" s="246"/>
      <c r="G11" s="55" t="s">
        <v>8</v>
      </c>
      <c r="H11" s="54" t="s">
        <v>110</v>
      </c>
      <c r="I11" s="54" t="s">
        <v>111</v>
      </c>
      <c r="J11" s="246"/>
      <c r="K11" s="248"/>
    </row>
    <row r="12" spans="1:11" ht="42.75" customHeight="1">
      <c r="A12" s="56" t="s">
        <v>12</v>
      </c>
      <c r="B12" s="66" t="s">
        <v>233</v>
      </c>
      <c r="C12" s="180">
        <v>2640.8</v>
      </c>
      <c r="D12" s="180">
        <v>300.09096</v>
      </c>
      <c r="E12" s="180">
        <v>60</v>
      </c>
      <c r="F12" s="181">
        <f>C12+E12+D12</f>
        <v>3000.89096</v>
      </c>
      <c r="G12" s="180">
        <v>0</v>
      </c>
      <c r="H12" s="180">
        <v>0</v>
      </c>
      <c r="I12" s="180">
        <v>0</v>
      </c>
      <c r="J12" s="181">
        <f>G12+I12+H12</f>
        <v>0</v>
      </c>
      <c r="K12" s="182">
        <f aca="true" t="shared" si="0" ref="K12:K18">F12-J12</f>
        <v>3000.89096</v>
      </c>
    </row>
    <row r="13" spans="1:11" ht="48" customHeight="1">
      <c r="A13" s="56" t="s">
        <v>25</v>
      </c>
      <c r="B13" s="67" t="s">
        <v>115</v>
      </c>
      <c r="C13" s="180">
        <v>2628</v>
      </c>
      <c r="D13" s="180">
        <v>291.97631</v>
      </c>
      <c r="E13" s="180">
        <v>0</v>
      </c>
      <c r="F13" s="181">
        <f aca="true" t="shared" si="1" ref="F13:F18">C13+E13+D13</f>
        <v>2919.97631</v>
      </c>
      <c r="G13" s="183">
        <v>0</v>
      </c>
      <c r="H13" s="184">
        <v>0</v>
      </c>
      <c r="I13" s="184">
        <v>0</v>
      </c>
      <c r="J13" s="181">
        <f aca="true" t="shared" si="2" ref="J13:J18">G13+I13+H13</f>
        <v>0</v>
      </c>
      <c r="K13" s="182">
        <f t="shared" si="0"/>
        <v>2919.97631</v>
      </c>
    </row>
    <row r="14" spans="1:11" ht="37.5" customHeight="1">
      <c r="A14" s="56" t="s">
        <v>28</v>
      </c>
      <c r="B14" s="67" t="s">
        <v>112</v>
      </c>
      <c r="C14" s="180">
        <v>2766.1</v>
      </c>
      <c r="D14" s="180">
        <v>307.313</v>
      </c>
      <c r="E14" s="180">
        <v>0</v>
      </c>
      <c r="F14" s="181">
        <f t="shared" si="1"/>
        <v>3073.413</v>
      </c>
      <c r="G14" s="185">
        <v>0</v>
      </c>
      <c r="H14" s="186">
        <v>0</v>
      </c>
      <c r="I14" s="187">
        <v>0</v>
      </c>
      <c r="J14" s="181">
        <f t="shared" si="2"/>
        <v>0</v>
      </c>
      <c r="K14" s="182">
        <f t="shared" si="0"/>
        <v>3073.413</v>
      </c>
    </row>
    <row r="15" spans="1:11" ht="36.75" customHeight="1">
      <c r="A15" s="56" t="s">
        <v>33</v>
      </c>
      <c r="B15" s="67" t="s">
        <v>232</v>
      </c>
      <c r="C15" s="180">
        <v>3000</v>
      </c>
      <c r="D15" s="180">
        <v>988.27954</v>
      </c>
      <c r="E15" s="180">
        <v>0</v>
      </c>
      <c r="F15" s="181">
        <f t="shared" si="1"/>
        <v>3988.27954</v>
      </c>
      <c r="G15" s="188">
        <v>0</v>
      </c>
      <c r="H15" s="189">
        <v>0</v>
      </c>
      <c r="I15" s="187">
        <v>0</v>
      </c>
      <c r="J15" s="181">
        <f t="shared" si="2"/>
        <v>0</v>
      </c>
      <c r="K15" s="182">
        <f t="shared" si="0"/>
        <v>3988.27954</v>
      </c>
    </row>
    <row r="16" spans="1:11" ht="34.5" customHeight="1">
      <c r="A16" s="56" t="s">
        <v>40</v>
      </c>
      <c r="B16" s="67" t="s">
        <v>116</v>
      </c>
      <c r="C16" s="180">
        <v>2208.4</v>
      </c>
      <c r="D16" s="180">
        <v>250.97707</v>
      </c>
      <c r="E16" s="180">
        <v>50</v>
      </c>
      <c r="F16" s="181">
        <f t="shared" si="1"/>
        <v>2509.37707</v>
      </c>
      <c r="G16" s="188">
        <v>0</v>
      </c>
      <c r="H16" s="189">
        <v>0</v>
      </c>
      <c r="I16" s="187">
        <v>0</v>
      </c>
      <c r="J16" s="181">
        <f t="shared" si="2"/>
        <v>0</v>
      </c>
      <c r="K16" s="182">
        <f t="shared" si="0"/>
        <v>2509.37707</v>
      </c>
    </row>
    <row r="17" spans="1:11" ht="38.25" customHeight="1">
      <c r="A17" s="56" t="s">
        <v>43</v>
      </c>
      <c r="B17" s="67" t="s">
        <v>113</v>
      </c>
      <c r="C17" s="180">
        <v>2647.5</v>
      </c>
      <c r="D17" s="180">
        <v>294.15805</v>
      </c>
      <c r="E17" s="180">
        <v>0</v>
      </c>
      <c r="F17" s="181">
        <f t="shared" si="1"/>
        <v>2941.65805</v>
      </c>
      <c r="G17" s="188">
        <v>0</v>
      </c>
      <c r="H17" s="189">
        <v>0</v>
      </c>
      <c r="I17" s="187">
        <v>0</v>
      </c>
      <c r="J17" s="181">
        <f t="shared" si="2"/>
        <v>0</v>
      </c>
      <c r="K17" s="182">
        <f t="shared" si="0"/>
        <v>2941.65805</v>
      </c>
    </row>
    <row r="18" spans="1:11" ht="45.75" customHeight="1" thickBot="1">
      <c r="A18" s="56" t="s">
        <v>46</v>
      </c>
      <c r="B18" s="68" t="s">
        <v>114</v>
      </c>
      <c r="C18" s="180">
        <v>2109.2</v>
      </c>
      <c r="D18" s="180">
        <v>535.48298</v>
      </c>
      <c r="E18" s="180">
        <v>80</v>
      </c>
      <c r="F18" s="181">
        <f t="shared" si="1"/>
        <v>2724.6829799999996</v>
      </c>
      <c r="G18" s="190">
        <v>0</v>
      </c>
      <c r="H18" s="191">
        <v>0</v>
      </c>
      <c r="I18" s="192">
        <v>0</v>
      </c>
      <c r="J18" s="181">
        <f t="shared" si="2"/>
        <v>0</v>
      </c>
      <c r="K18" s="182">
        <f t="shared" si="0"/>
        <v>2724.6829799999996</v>
      </c>
    </row>
    <row r="19" spans="1:11" ht="23.25" customHeight="1" thickBot="1">
      <c r="A19" s="57"/>
      <c r="B19" s="58" t="s">
        <v>117</v>
      </c>
      <c r="C19" s="193">
        <f>SUM(C12:C18)</f>
        <v>18000</v>
      </c>
      <c r="D19" s="193">
        <f>SUM(D12:D18)</f>
        <v>2968.27791</v>
      </c>
      <c r="E19" s="194">
        <f>SUM(E12:E18)</f>
        <v>190</v>
      </c>
      <c r="F19" s="195">
        <f>SUM(C19:E19)</f>
        <v>21158.27791</v>
      </c>
      <c r="G19" s="193">
        <f>SUM(G12:G18)</f>
        <v>0</v>
      </c>
      <c r="H19" s="193">
        <f>SUM(H12:H18)</f>
        <v>0</v>
      </c>
      <c r="I19" s="194">
        <f>SUM(I12:I18)</f>
        <v>0</v>
      </c>
      <c r="J19" s="195">
        <f>SUM(G19:I19)</f>
        <v>0</v>
      </c>
      <c r="K19" s="196">
        <f>SUM(K12:K18)</f>
        <v>21158.277909999997</v>
      </c>
    </row>
    <row r="20" spans="1:6" s="61" customFormat="1" ht="13.5" customHeight="1">
      <c r="A20" s="59"/>
      <c r="B20" s="60"/>
      <c r="C20" s="60"/>
      <c r="D20" s="60"/>
      <c r="E20" s="60"/>
      <c r="F20" s="60"/>
    </row>
    <row r="21" spans="1:9" ht="27" customHeight="1">
      <c r="A21" s="34" t="s">
        <v>95</v>
      </c>
      <c r="B21" s="35"/>
      <c r="C21" s="35"/>
      <c r="D21" s="35"/>
      <c r="E21" s="35"/>
      <c r="F21" s="36"/>
      <c r="G21" s="36"/>
      <c r="H21" s="36"/>
      <c r="I21" s="36"/>
    </row>
    <row r="22" spans="1:8" ht="15.75">
      <c r="A22" s="37" t="s">
        <v>96</v>
      </c>
      <c r="B22" s="37"/>
      <c r="C22" s="37"/>
      <c r="D22" s="37"/>
      <c r="E22" s="35"/>
      <c r="F22" s="36"/>
      <c r="G22" s="36"/>
      <c r="H22" s="36"/>
    </row>
    <row r="23" spans="1:11" ht="15.75">
      <c r="A23" s="235" t="s">
        <v>97</v>
      </c>
      <c r="B23" s="235"/>
      <c r="C23" s="235"/>
      <c r="D23" s="235"/>
      <c r="E23" s="235"/>
      <c r="F23" s="36"/>
      <c r="G23" s="36"/>
      <c r="H23" s="36"/>
      <c r="I23" s="249" t="s">
        <v>98</v>
      </c>
      <c r="J23" s="249"/>
      <c r="K23" s="249"/>
    </row>
    <row r="24" spans="1:8" ht="15.75">
      <c r="A24" s="38"/>
      <c r="B24" s="35"/>
      <c r="C24" s="35"/>
      <c r="D24" s="35"/>
      <c r="E24" s="35"/>
      <c r="F24" s="36"/>
      <c r="G24" s="36"/>
      <c r="H24" s="36"/>
    </row>
    <row r="25" spans="1:8" ht="15.75">
      <c r="A25" s="34" t="s">
        <v>106</v>
      </c>
      <c r="B25" s="35"/>
      <c r="C25" s="35"/>
      <c r="D25" s="35"/>
      <c r="E25" s="35"/>
      <c r="F25" s="62"/>
      <c r="G25" s="40"/>
      <c r="H25" s="40"/>
    </row>
    <row r="26" spans="1:11" ht="13.5" customHeight="1">
      <c r="A26" s="234" t="s">
        <v>107</v>
      </c>
      <c r="B26" s="234"/>
      <c r="C26" s="234"/>
      <c r="D26" s="234"/>
      <c r="E26" s="234"/>
      <c r="F26" s="62"/>
      <c r="G26" s="40"/>
      <c r="H26" s="40"/>
      <c r="I26" s="237" t="s">
        <v>108</v>
      </c>
      <c r="J26" s="237"/>
      <c r="K26" s="206" t="s">
        <v>244</v>
      </c>
    </row>
    <row r="27" ht="12.75"/>
    <row r="28" spans="2:6" ht="15.75">
      <c r="B28" s="34"/>
      <c r="C28" s="34"/>
      <c r="D28" s="34"/>
      <c r="E28" s="34"/>
      <c r="F28" s="34"/>
    </row>
    <row r="29" spans="2:6" ht="15.75">
      <c r="B29" s="234"/>
      <c r="C29" s="234"/>
      <c r="D29" s="234"/>
      <c r="E29" s="234"/>
      <c r="F29" s="234"/>
    </row>
    <row r="38" spans="3:5" ht="15.75">
      <c r="C38" s="63"/>
      <c r="D38" s="63"/>
      <c r="E38" s="64"/>
    </row>
    <row r="39" spans="3:5" ht="15.75">
      <c r="C39" s="63"/>
      <c r="D39" s="63"/>
      <c r="E39" s="64"/>
    </row>
    <row r="40" spans="3:5" ht="15.75">
      <c r="C40" s="63"/>
      <c r="D40" s="63"/>
      <c r="E40" s="64"/>
    </row>
    <row r="41" spans="3:5" ht="15.75">
      <c r="C41" s="63"/>
      <c r="D41" s="63"/>
      <c r="E41" s="64"/>
    </row>
    <row r="42" spans="3:5" ht="15.75">
      <c r="C42" s="63"/>
      <c r="D42" s="63"/>
      <c r="E42" s="64"/>
    </row>
    <row r="43" spans="3:5" ht="15.75">
      <c r="C43" s="63"/>
      <c r="D43" s="63"/>
      <c r="E43" s="64"/>
    </row>
    <row r="44" spans="3:5" ht="15.75">
      <c r="C44" s="63"/>
      <c r="D44" s="63"/>
      <c r="E44" s="64"/>
    </row>
    <row r="45" spans="3:5" ht="15.75">
      <c r="C45" s="63"/>
      <c r="D45" s="63"/>
      <c r="E45" s="64"/>
    </row>
    <row r="46" ht="15.75">
      <c r="E46" s="64"/>
    </row>
    <row r="47" ht="15.75">
      <c r="E47" s="65"/>
    </row>
  </sheetData>
  <sheetProtection/>
  <mergeCells count="15">
    <mergeCell ref="G10:I10"/>
    <mergeCell ref="J10:J11"/>
    <mergeCell ref="K10:K11"/>
    <mergeCell ref="A23:E23"/>
    <mergeCell ref="I23:K23"/>
    <mergeCell ref="A26:E26"/>
    <mergeCell ref="I26:J26"/>
    <mergeCell ref="B29:F29"/>
    <mergeCell ref="A1:F1"/>
    <mergeCell ref="I2:K6"/>
    <mergeCell ref="A8:K8"/>
    <mergeCell ref="A10:A11"/>
    <mergeCell ref="B10:B11"/>
    <mergeCell ref="C10:E10"/>
    <mergeCell ref="F10:F1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УпрСтр2Прихожаев</dc:creator>
  <cp:keywords/>
  <dc:description/>
  <cp:lastModifiedBy>МунСовет</cp:lastModifiedBy>
  <cp:lastPrinted>2024-02-22T07:55:45Z</cp:lastPrinted>
  <dcterms:created xsi:type="dcterms:W3CDTF">2011-01-18T12:06:27Z</dcterms:created>
  <dcterms:modified xsi:type="dcterms:W3CDTF">2024-03-01T07:36:52Z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1049-12.2.0.13412</vt:lpwstr>
  </property>
  <property fmtid="{D5CDD505-2E9C-101B-9397-08002B2CF9AE}" pid="3" name="ICV">
    <vt:lpwstr>90732BB9FEC546A1A5E2D9D2343B1AA9</vt:lpwstr>
  </property>
</Properties>
</file>