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1"/>
  </bookViews>
  <sheets>
    <sheet name="Решаем вместе" sheetId="1" r:id="rId1"/>
    <sheet name="Наказы" sheetId="2" r:id="rId2"/>
    <sheet name="Наказы (новые)" sheetId="3" r:id="rId3"/>
  </sheets>
  <definedNames>
    <definedName name="_xlnm.Print_Titles" localSheetId="1">'Наказы'!$10:$11</definedName>
    <definedName name="_xlnm.Print_Titles" localSheetId="0">'Решаем вместе'!$10:$11</definedName>
  </definedNames>
  <calcPr fullCalcOnLoad="1"/>
</workbook>
</file>

<file path=xl/sharedStrings.xml><?xml version="1.0" encoding="utf-8"?>
<sst xmlns="http://schemas.openxmlformats.org/spreadsheetml/2006/main" count="144" uniqueCount="87">
  <si>
    <t xml:space="preserve">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Валуйского городского округа                                                         от "22" декабря 2021 г. № 679</t>
  </si>
  <si>
    <t>Перечень мероприятий проекта "Решаем вместе" в рамках инициативного бюджетирования Валуйского городского округа на 2022 год</t>
  </si>
  <si>
    <t xml:space="preserve">№ п/п </t>
  </si>
  <si>
    <t>Наименование программ, объектов</t>
  </si>
  <si>
    <t>Источники финансирования (тыс.руб.)</t>
  </si>
  <si>
    <t>ИТОГО</t>
  </si>
  <si>
    <t>Профинансировано (тыс.руб.)</t>
  </si>
  <si>
    <t>Остаток средств</t>
  </si>
  <si>
    <t>Областной бюджет</t>
  </si>
  <si>
    <t>Местный бюджет</t>
  </si>
  <si>
    <t>1.</t>
  </si>
  <si>
    <t xml:space="preserve">Ремонт тротуара по ул. Центральная в с. Пристень Валуйского городского округа Белгородской области </t>
  </si>
  <si>
    <t>2.</t>
  </si>
  <si>
    <t>Благоустройство территории, прилегающей к ФОК в п. Уразово Валуйского городского округа Белгородской области</t>
  </si>
  <si>
    <t>3.</t>
  </si>
  <si>
    <t>Благоустройство и оснащение спортивной площадки "Вперед со спортом" в селе Храпово Валуйского городского округа</t>
  </si>
  <si>
    <t>4.</t>
  </si>
  <si>
    <t>Ремонт тротуара по ул. Центральная и ул. Пионерская в с. Шелаево Валуйского городского округа Белгородской области</t>
  </si>
  <si>
    <t>5.</t>
  </si>
  <si>
    <t>Устройство сетей наружного освещения  по ул.Котовского  г.Валуйки Белгородской  (парк "Лукоморье")</t>
  </si>
  <si>
    <t>6.</t>
  </si>
  <si>
    <t>Устройство сетей наружного освещения по ул.М.Горького в г.Валуйки Белгородской области ("Аллея новорожденных")</t>
  </si>
  <si>
    <t>7.</t>
  </si>
  <si>
    <t>Обустройство детской игровой и спортивной площадок по ул. Соколова, д. 14 в г. Валуйки Белгородской области</t>
  </si>
  <si>
    <t>8.</t>
  </si>
  <si>
    <t xml:space="preserve">Обустройство парковой зоны в с. Рождествено Валуйского городского округа Белгородской области </t>
  </si>
  <si>
    <t>9.</t>
  </si>
  <si>
    <t>Благоустройство территории микрорайона "Соцгородок" по ул. Котовского в г. Валуйки Белгородской области</t>
  </si>
  <si>
    <t>10.</t>
  </si>
  <si>
    <t>Обустройство детской площадки по ул. Москвича в г. Валуйки Белгородской области</t>
  </si>
  <si>
    <t>11.</t>
  </si>
  <si>
    <t xml:space="preserve">Обустройство детской спортивно-игровой площадки по ул. Оскольская в г. Валуйки Белгородской области  </t>
  </si>
  <si>
    <t>12.</t>
  </si>
  <si>
    <t xml:space="preserve">Обустройство спортивной площадки в селе Бирюч Валуйского городского округа Белгородской области </t>
  </si>
  <si>
    <t>13.</t>
  </si>
  <si>
    <t xml:space="preserve">Ремонт моста через р. Оскол в с. Логачевка Валуйского городского округа Белгородской области </t>
  </si>
  <si>
    <t>14.</t>
  </si>
  <si>
    <t xml:space="preserve">Благоустройство пешеходных зон в районе новой застройки в г.Валуйки Белгородской области 1 этап (от улиц Лакомовой, Коротковой, Попова-Линиченко до ул.М.Горького) </t>
  </si>
  <si>
    <t>15.</t>
  </si>
  <si>
    <t>Устройство сетей наружного освещения в с. Логачевка Валуйского городского округа</t>
  </si>
  <si>
    <t>16.</t>
  </si>
  <si>
    <t>Замена ограждения кладбища в с. Хмелевец Валуйского городского округа Белгородской области</t>
  </si>
  <si>
    <t>17.</t>
  </si>
  <si>
    <t>Ограждение кладбища по ул. Оскольная в с. Колыхалино Валуйского городского округа Белгородской области</t>
  </si>
  <si>
    <t>18.</t>
  </si>
  <si>
    <t>Устройство сетей наружного освещения в с. Двулучное Валуйского городского округа Белгоросдкой области</t>
  </si>
  <si>
    <t>19.</t>
  </si>
  <si>
    <t>Ремонт подвесного моста через р. Оскол в с. Шелаево Валуйского городского округа Белгородской области</t>
  </si>
  <si>
    <t>20.</t>
  </si>
  <si>
    <t>Устройство сетей наружного освещения по ул. Никольская в г.Валуйки Белгородской  (парк Сосновый)</t>
  </si>
  <si>
    <t>21.</t>
  </si>
  <si>
    <t>Устройство сетей наружного освещения  в селе Рождествено  Валуйского городского округа</t>
  </si>
  <si>
    <t>22.</t>
  </si>
  <si>
    <t>Устройство сетей наружного освещения в п. Дальний Валуйского городского округа Белгородской области</t>
  </si>
  <si>
    <t>23.</t>
  </si>
  <si>
    <t>Ремонт тротуара к отделению почтовой связи в с. Бирюч Валуйского городского округа Белгородской области</t>
  </si>
  <si>
    <t>ИТОГО по РЕШАЕМ ВМЕСТЕ:</t>
  </si>
  <si>
    <t>Заместитель главы администрации Валуйского городского округа</t>
  </si>
  <si>
    <t xml:space="preserve">по строительству, транспорту, ЖКХ и системам жизнеобеспечения -                                                                                                                          </t>
  </si>
  <si>
    <t xml:space="preserve">начальник управления ЖКХ </t>
  </si>
  <si>
    <t xml:space="preserve">      С.Л. Стрыжакова</t>
  </si>
  <si>
    <t>Заместитель начальника управления финансов и бюджетной политики администрации  Валуйского городского округа - начальник отдела казначейского исполнения бюджета</t>
  </si>
  <si>
    <t>О.Н. Акулова</t>
  </si>
  <si>
    <t xml:space="preserve">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к решению Совета депутатов                                                                                                              Валуйского городского округа                                                         от "22" декабря 2021 г. № 679</t>
  </si>
  <si>
    <t>Перечень  инициативных проектов и наказов Валуйского городского округа на 2022 год</t>
  </si>
  <si>
    <t xml:space="preserve">Ремонт автомобильной дороги по ул. Пушкина в г. Валуйки Белгородской области  </t>
  </si>
  <si>
    <t>Благоустройство села Мандрово Валуйского городского округа</t>
  </si>
  <si>
    <t>Ремонт автомобильной дороги по ул. Октябрьская в г. Валуйки Белгородской области</t>
  </si>
  <si>
    <t>Ремонт школьного стадиона МОУ "Рождественская СОШ" в с. Рождествено Валуйского городского округа Белгородской области</t>
  </si>
  <si>
    <t xml:space="preserve">Ремонт тротуара по ул. Попова в г. Валуйки Белгородской области </t>
  </si>
  <si>
    <t>Ремонт тротуара по ул. Луначарского в г. Валуйки Белгородской области</t>
  </si>
  <si>
    <t xml:space="preserve">Благоустройство территории возле библиотеки № 2 на пл. Урицкого, д. 1 в г. Валуйки Белгородской области </t>
  </si>
  <si>
    <t>Ремонт тротуара по ул. Стрелецкая в г. Валуйки Белгородской области</t>
  </si>
  <si>
    <t>Ремонт автомобильной дороги по ул. Оскольная с. Колыхалино Валуйского городского округа</t>
  </si>
  <si>
    <t>Ремонт тротуара через яр от ул. 50 Лет ВЛКСМ до ул. Чапаева в г. Валуйки Белгородской области</t>
  </si>
  <si>
    <t>Устройство сетей наружного освещения в с. Хмелевец Валуйского городского округа</t>
  </si>
  <si>
    <t>Ремонт тротуара по ул. Полевая и ул. Семеновы Сады в с. Солоти Валуйского городского округа</t>
  </si>
  <si>
    <t xml:space="preserve">Ремонт детской спортивной площадки на территории МОУ "Колосовская СОШ" в с. Колосково Валуйского городского округа Белгородской области </t>
  </si>
  <si>
    <t>Ремонт автомобильной дороги по ул. Кирпичная в п. Уразово Валуйского городского округа Белгородского области</t>
  </si>
  <si>
    <t>Устройство сетей наружного освещения в с. Дроново Валуйского городского округа</t>
  </si>
  <si>
    <t>Устройство сетей наружного освещения в с. Принцевка Валуйского городского округа</t>
  </si>
  <si>
    <t>Обустройство детской площадки по ул. Гвардейская в г. Валуйки Белгородской области</t>
  </si>
  <si>
    <t>ИТОГО по НАКАЗАМ:</t>
  </si>
  <si>
    <t xml:space="preserve"> Приложение № 4                                                                       к решению Совета депутатов                                                                                                              Валуйского городского округа                                                         от "22" декабря 2021 г. № 679</t>
  </si>
  <si>
    <t>Перечень дополнительных наказов избирателей  Валуйского городского округа на 2022 г.</t>
  </si>
  <si>
    <t xml:space="preserve">Ремонт тротуара  по ул. Чернышевского в г. Валуйки Белгородской области </t>
  </si>
  <si>
    <t>Ремонт автодороги в с.Орехово Валуйского городского округа (ул.Центральная)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</si>
</sst>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#,##0.0"/>
    <numFmt numFmtId="178" formatCode="0.0"/>
  </numFmts>
  <fonts count="27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4" fillId="7" borderId="1" applyNumberFormat="0" applyAlignment="0" applyProtection="0"/>
    <xf numFmtId="0" fontId="16" fillId="20" borderId="2" applyNumberFormat="0" applyAlignment="0" applyProtection="0"/>
    <xf numFmtId="0" fontId="1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1" borderId="0" applyNumberFormat="0" applyBorder="0" applyAlignment="0" applyProtection="0"/>
    <xf numFmtId="0" fontId="4" fillId="0" borderId="0">
      <alignment/>
      <protection/>
    </xf>
    <xf numFmtId="0" fontId="17" fillId="0" borderId="0">
      <alignment/>
      <protection/>
    </xf>
    <xf numFmtId="0" fontId="2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18" fillId="23" borderId="8" applyNumberForma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3" applyFont="1" applyBorder="1" applyAlignment="1">
      <alignment horizontal="center" vertical="center" wrapText="1"/>
      <protection/>
    </xf>
    <xf numFmtId="0" fontId="3" fillId="24" borderId="0" xfId="0" applyFont="1" applyFill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49" fontId="2" fillId="24" borderId="12" xfId="0" applyNumberFormat="1" applyFont="1" applyFill="1" applyBorder="1" applyAlignment="1">
      <alignment horizontal="center" vertical="center" wrapText="1"/>
    </xf>
    <xf numFmtId="2" fontId="4" fillId="24" borderId="13" xfId="0" applyNumberFormat="1" applyFont="1" applyFill="1" applyBorder="1" applyAlignment="1">
      <alignment horizontal="center" vertical="center" wrapText="1"/>
    </xf>
    <xf numFmtId="177" fontId="4" fillId="24" borderId="14" xfId="0" applyNumberFormat="1" applyFont="1" applyFill="1" applyBorder="1" applyAlignment="1">
      <alignment horizontal="center" vertical="center"/>
    </xf>
    <xf numFmtId="4" fontId="3" fillId="25" borderId="13" xfId="0" applyNumberFormat="1" applyFont="1" applyFill="1" applyBorder="1" applyAlignment="1">
      <alignment horizontal="center" vertical="center" wrapText="1"/>
    </xf>
    <xf numFmtId="177" fontId="2" fillId="24" borderId="15" xfId="0" applyNumberFormat="1" applyFont="1" applyFill="1" applyBorder="1" applyAlignment="1">
      <alignment horizontal="center" vertical="center"/>
    </xf>
    <xf numFmtId="177" fontId="2" fillId="24" borderId="16" xfId="0" applyNumberFormat="1" applyFont="1" applyFill="1" applyBorder="1" applyAlignment="1">
      <alignment horizontal="center" vertical="center"/>
    </xf>
    <xf numFmtId="177" fontId="2" fillId="25" borderId="13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177" fontId="4" fillId="24" borderId="18" xfId="0" applyNumberFormat="1" applyFont="1" applyFill="1" applyBorder="1" applyAlignment="1">
      <alignment horizontal="center" vertical="center"/>
    </xf>
    <xf numFmtId="177" fontId="2" fillId="24" borderId="19" xfId="0" applyNumberFormat="1" applyFont="1" applyFill="1" applyBorder="1" applyAlignment="1">
      <alignment horizontal="center" vertical="center"/>
    </xf>
    <xf numFmtId="177" fontId="2" fillId="24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4" fontId="3" fillId="6" borderId="22" xfId="0" applyNumberFormat="1" applyFont="1" applyFill="1" applyBorder="1" applyAlignment="1">
      <alignment horizontal="center" vertical="center" wrapText="1"/>
    </xf>
    <xf numFmtId="4" fontId="3" fillId="25" borderId="11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177" fontId="2" fillId="0" borderId="2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177" fontId="3" fillId="25" borderId="13" xfId="0" applyNumberFormat="1" applyFont="1" applyFill="1" applyBorder="1" applyAlignment="1">
      <alignment horizontal="center" vertical="center" wrapText="1"/>
    </xf>
    <xf numFmtId="178" fontId="2" fillId="24" borderId="14" xfId="52" applyNumberFormat="1" applyFont="1" applyFill="1" applyBorder="1" applyAlignment="1">
      <alignment horizontal="center" vertical="center" wrapText="1"/>
      <protection/>
    </xf>
    <xf numFmtId="178" fontId="2" fillId="24" borderId="24" xfId="52" applyNumberFormat="1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178" fontId="2" fillId="24" borderId="18" xfId="52" applyNumberFormat="1" applyFont="1" applyFill="1" applyBorder="1" applyAlignment="1">
      <alignment horizontal="center" vertical="center" wrapText="1"/>
      <protection/>
    </xf>
    <xf numFmtId="178" fontId="2" fillId="24" borderId="25" xfId="52" applyNumberFormat="1" applyFont="1" applyFill="1" applyBorder="1" applyAlignment="1">
      <alignment horizontal="center" vertical="center" wrapText="1"/>
      <protection/>
    </xf>
    <xf numFmtId="2" fontId="4" fillId="0" borderId="26" xfId="0" applyNumberFormat="1" applyFont="1" applyFill="1" applyBorder="1" applyAlignment="1">
      <alignment horizontal="center" vertical="center" wrapText="1"/>
    </xf>
    <xf numFmtId="177" fontId="4" fillId="24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178" fontId="2" fillId="24" borderId="29" xfId="0" applyNumberFormat="1" applyFont="1" applyFill="1" applyBorder="1" applyAlignment="1">
      <alignment horizontal="center" vertical="center" wrapText="1"/>
    </xf>
    <xf numFmtId="177" fontId="3" fillId="25" borderId="13" xfId="0" applyNumberFormat="1" applyFont="1" applyFill="1" applyBorder="1" applyAlignment="1">
      <alignment horizontal="center" vertical="center" wrapText="1"/>
    </xf>
    <xf numFmtId="4" fontId="2" fillId="24" borderId="29" xfId="0" applyNumberFormat="1" applyFont="1" applyFill="1" applyBorder="1" applyAlignment="1">
      <alignment horizontal="center" vertical="center" wrapText="1"/>
    </xf>
    <xf numFmtId="178" fontId="4" fillId="24" borderId="18" xfId="0" applyNumberFormat="1" applyFont="1" applyFill="1" applyBorder="1" applyAlignment="1">
      <alignment horizontal="center" vertical="center" wrapText="1"/>
    </xf>
    <xf numFmtId="178" fontId="2" fillId="24" borderId="30" xfId="0" applyNumberFormat="1" applyFont="1" applyFill="1" applyBorder="1" applyAlignment="1">
      <alignment horizontal="center" vertical="center" wrapText="1"/>
    </xf>
    <xf numFmtId="49" fontId="2" fillId="24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77" fontId="4" fillId="24" borderId="33" xfId="0" applyNumberFormat="1" applyFont="1" applyFill="1" applyBorder="1" applyAlignment="1">
      <alignment horizontal="center" vertical="center"/>
    </xf>
    <xf numFmtId="177" fontId="3" fillId="25" borderId="34" xfId="0" applyNumberFormat="1" applyFont="1" applyFill="1" applyBorder="1" applyAlignment="1">
      <alignment horizontal="center" vertical="center" wrapText="1"/>
    </xf>
    <xf numFmtId="178" fontId="2" fillId="24" borderId="35" xfId="0" applyNumberFormat="1" applyFont="1" applyFill="1" applyBorder="1" applyAlignment="1">
      <alignment horizontal="center" vertical="center" wrapText="1"/>
    </xf>
    <xf numFmtId="177" fontId="2" fillId="25" borderId="34" xfId="0" applyNumberFormat="1" applyFont="1" applyFill="1" applyBorder="1" applyAlignment="1">
      <alignment horizontal="center" vertical="center"/>
    </xf>
    <xf numFmtId="177" fontId="3" fillId="6" borderId="22" xfId="0" applyNumberFormat="1" applyFont="1" applyFill="1" applyBorder="1" applyAlignment="1">
      <alignment horizontal="center" vertical="center" wrapText="1"/>
    </xf>
    <xf numFmtId="177" fontId="3" fillId="25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7" fontId="2" fillId="0" borderId="36" xfId="0" applyNumberFormat="1" applyFont="1" applyBorder="1" applyAlignment="1">
      <alignment horizontal="center" vertical="center"/>
    </xf>
    <xf numFmtId="177" fontId="3" fillId="6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7" fontId="4" fillId="24" borderId="16" xfId="0" applyNumberFormat="1" applyFont="1" applyFill="1" applyBorder="1" applyAlignment="1">
      <alignment horizontal="center" vertical="center"/>
    </xf>
    <xf numFmtId="178" fontId="2" fillId="24" borderId="3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7" fontId="4" fillId="24" borderId="20" xfId="0" applyNumberFormat="1" applyFont="1" applyFill="1" applyBorder="1" applyAlignment="1">
      <alignment horizontal="center" vertical="center"/>
    </xf>
    <xf numFmtId="177" fontId="2" fillId="25" borderId="17" xfId="0" applyNumberFormat="1" applyFont="1" applyFill="1" applyBorder="1" applyAlignment="1">
      <alignment horizontal="center" vertical="center"/>
    </xf>
    <xf numFmtId="178" fontId="4" fillId="24" borderId="20" xfId="0" applyNumberFormat="1" applyFont="1" applyFill="1" applyBorder="1" applyAlignment="1">
      <alignment horizontal="center" vertical="center" wrapText="1"/>
    </xf>
    <xf numFmtId="178" fontId="2" fillId="24" borderId="38" xfId="0" applyNumberFormat="1" applyFont="1" applyFill="1" applyBorder="1" applyAlignment="1">
      <alignment horizontal="center" vertical="center" wrapText="1"/>
    </xf>
    <xf numFmtId="4" fontId="4" fillId="24" borderId="39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77" fontId="4" fillId="24" borderId="40" xfId="0" applyNumberFormat="1" applyFont="1" applyFill="1" applyBorder="1" applyAlignment="1">
      <alignment horizontal="center" vertical="center"/>
    </xf>
    <xf numFmtId="178" fontId="2" fillId="24" borderId="41" xfId="0" applyNumberFormat="1" applyFont="1" applyFill="1" applyBorder="1" applyAlignment="1">
      <alignment horizontal="center" vertical="center" wrapText="1"/>
    </xf>
    <xf numFmtId="178" fontId="2" fillId="24" borderId="42" xfId="0" applyNumberFormat="1" applyFont="1" applyFill="1" applyBorder="1" applyAlignment="1">
      <alignment horizontal="center" vertical="center" wrapText="1"/>
    </xf>
    <xf numFmtId="177" fontId="3" fillId="6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24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24" borderId="0" xfId="53" applyFont="1" applyFill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43" xfId="53" applyFont="1" applyFill="1" applyBorder="1" applyAlignment="1">
      <alignment horizontal="center" vertical="center" wrapText="1"/>
      <protection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49" fontId="3" fillId="0" borderId="44" xfId="53" applyNumberFormat="1" applyFont="1" applyFill="1" applyBorder="1" applyAlignment="1">
      <alignment horizontal="center" vertical="center" wrapText="1"/>
      <protection/>
    </xf>
    <xf numFmtId="49" fontId="3" fillId="0" borderId="45" xfId="53" applyNumberFormat="1" applyFont="1" applyFill="1" applyBorder="1" applyAlignment="1">
      <alignment horizontal="center" vertical="center" wrapText="1"/>
      <protection/>
    </xf>
    <xf numFmtId="0" fontId="3" fillId="0" borderId="44" xfId="53" applyFont="1" applyFill="1" applyBorder="1" applyAlignment="1">
      <alignment horizontal="center" vertical="center" wrapText="1"/>
      <protection/>
    </xf>
    <xf numFmtId="0" fontId="3" fillId="0" borderId="45" xfId="53" applyFont="1" applyFill="1" applyBorder="1" applyAlignment="1">
      <alignment horizontal="center" vertical="center" wrapText="1"/>
      <protection/>
    </xf>
    <xf numFmtId="0" fontId="3" fillId="25" borderId="46" xfId="53" applyFont="1" applyFill="1" applyBorder="1" applyAlignment="1">
      <alignment horizontal="center" vertical="center" wrapText="1"/>
      <protection/>
    </xf>
    <xf numFmtId="0" fontId="3" fillId="25" borderId="47" xfId="53" applyFont="1" applyFill="1" applyBorder="1" applyAlignment="1">
      <alignment horizontal="center" vertical="center" wrapText="1"/>
      <protection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0" xfId="53" applyFont="1" applyAlignment="1">
      <alignment horizontal="center" vertical="center" wrapText="1"/>
      <protection/>
    </xf>
    <xf numFmtId="0" fontId="3" fillId="0" borderId="50" xfId="53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24" borderId="0" xfId="0" applyFont="1" applyFill="1" applyAlignment="1">
      <alignment/>
    </xf>
  </cellXfs>
  <cellStyles count="51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Обычный 3" xfId="52"/>
    <cellStyle name="Обычный_Лист1" xfId="53"/>
    <cellStyle name="Followed Hyperlink" xfId="54"/>
    <cellStyle name="Плохой" xfId="55"/>
    <cellStyle name="Пояснительный текст" xfId="56"/>
    <cellStyle name="Предупреждающий текст" xfId="57"/>
    <cellStyle name="Примечание" xfId="58"/>
    <cellStyle name="Проверить ячейку" xfId="59"/>
    <cellStyle name="Percent" xfId="60"/>
    <cellStyle name="Связанная ячейка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00" workbookViewId="0" topLeftCell="A30">
      <selection activeCell="B37" sqref="A37:G42"/>
    </sheetView>
  </sheetViews>
  <sheetFormatPr defaultColWidth="9.125" defaultRowHeight="12.75"/>
  <cols>
    <col min="1" max="1" width="6.00390625" style="1" customWidth="1"/>
    <col min="2" max="2" width="69.625" style="1" customWidth="1"/>
    <col min="3" max="3" width="18.375" style="1" customWidth="1"/>
    <col min="4" max="4" width="16.75390625" style="1" customWidth="1"/>
    <col min="5" max="5" width="18.25390625" style="1" customWidth="1"/>
    <col min="6" max="7" width="14.25390625" style="1" customWidth="1"/>
    <col min="8" max="8" width="12.75390625" style="1" bestFit="1" customWidth="1"/>
    <col min="9" max="9" width="12.875" style="1" bestFit="1" customWidth="1"/>
    <col min="10" max="16384" width="9.125" style="1" customWidth="1"/>
  </cols>
  <sheetData>
    <row r="1" spans="1:5" ht="15.75">
      <c r="A1" s="77"/>
      <c r="B1" s="77"/>
      <c r="C1" s="77"/>
      <c r="D1" s="77"/>
      <c r="E1" s="77"/>
    </row>
    <row r="2" spans="7:9" ht="12.75" customHeight="1">
      <c r="G2" s="93" t="s">
        <v>0</v>
      </c>
      <c r="H2" s="93"/>
      <c r="I2" s="93"/>
    </row>
    <row r="3" spans="7:9" ht="16.5" customHeight="1">
      <c r="G3" s="93"/>
      <c r="H3" s="93"/>
      <c r="I3" s="93"/>
    </row>
    <row r="4" spans="7:9" ht="22.5" customHeight="1">
      <c r="G4" s="93"/>
      <c r="H4" s="93"/>
      <c r="I4" s="93"/>
    </row>
    <row r="5" spans="7:9" ht="22.5" customHeight="1">
      <c r="G5" s="93"/>
      <c r="H5" s="93"/>
      <c r="I5" s="93"/>
    </row>
    <row r="6" spans="7:9" ht="12.75" customHeight="1">
      <c r="G6" s="93"/>
      <c r="H6" s="93"/>
      <c r="I6" s="93"/>
    </row>
    <row r="7" ht="12" customHeight="1"/>
    <row r="8" spans="1:9" ht="31.5" customHeight="1">
      <c r="A8" s="78" t="s">
        <v>1</v>
      </c>
      <c r="B8" s="78"/>
      <c r="C8" s="78"/>
      <c r="D8" s="78"/>
      <c r="E8" s="78"/>
      <c r="F8" s="78"/>
      <c r="G8" s="78"/>
      <c r="H8" s="78"/>
      <c r="I8" s="78"/>
    </row>
    <row r="9" spans="1:5" ht="12" customHeight="1">
      <c r="A9" s="2"/>
      <c r="B9" s="2"/>
      <c r="C9" s="2"/>
      <c r="D9" s="2"/>
      <c r="E9" s="2"/>
    </row>
    <row r="10" spans="1:9" ht="43.5" customHeight="1">
      <c r="A10" s="85" t="s">
        <v>2</v>
      </c>
      <c r="B10" s="87" t="s">
        <v>3</v>
      </c>
      <c r="C10" s="79" t="s">
        <v>4</v>
      </c>
      <c r="D10" s="80"/>
      <c r="E10" s="89" t="s">
        <v>5</v>
      </c>
      <c r="F10" s="79" t="s">
        <v>6</v>
      </c>
      <c r="G10" s="80"/>
      <c r="H10" s="89" t="s">
        <v>5</v>
      </c>
      <c r="I10" s="91" t="s">
        <v>7</v>
      </c>
    </row>
    <row r="11" spans="1:9" ht="45.75" customHeight="1">
      <c r="A11" s="86"/>
      <c r="B11" s="88"/>
      <c r="C11" s="5" t="s">
        <v>8</v>
      </c>
      <c r="D11" s="4" t="s">
        <v>9</v>
      </c>
      <c r="E11" s="90"/>
      <c r="F11" s="5" t="s">
        <v>8</v>
      </c>
      <c r="G11" s="4" t="s">
        <v>9</v>
      </c>
      <c r="H11" s="90"/>
      <c r="I11" s="92"/>
    </row>
    <row r="12" spans="1:9" ht="34.5" customHeight="1">
      <c r="A12" s="6" t="s">
        <v>10</v>
      </c>
      <c r="B12" s="61" t="s">
        <v>11</v>
      </c>
      <c r="C12" s="8">
        <v>11061.3</v>
      </c>
      <c r="D12" s="62">
        <f>582.18264+0.17017</f>
        <v>582.35281</v>
      </c>
      <c r="E12" s="12">
        <f aca="true" t="shared" si="0" ref="E12:E17">C12+D12</f>
        <v>11643.65281</v>
      </c>
      <c r="F12" s="40">
        <f>11061.47017-0.17017</f>
        <v>11061.300000000001</v>
      </c>
      <c r="G12" s="63">
        <f>291.09132+291.09132+0.17017</f>
        <v>582.35281</v>
      </c>
      <c r="H12" s="12">
        <f aca="true" t="shared" si="1" ref="H12:H34">F12+G12</f>
        <v>11643.652810000001</v>
      </c>
      <c r="I12" s="28">
        <f aca="true" t="shared" si="2" ref="I12:I34">E12-H12</f>
        <v>0</v>
      </c>
    </row>
    <row r="13" spans="1:9" ht="34.5" customHeight="1">
      <c r="A13" s="6" t="s">
        <v>12</v>
      </c>
      <c r="B13" s="64" t="s">
        <v>13</v>
      </c>
      <c r="C13" s="14">
        <v>7571.9</v>
      </c>
      <c r="D13" s="65">
        <v>398.51897</v>
      </c>
      <c r="E13" s="66">
        <f t="shared" si="0"/>
        <v>7970.41897</v>
      </c>
      <c r="F13" s="43">
        <v>3785.93018</v>
      </c>
      <c r="G13" s="67">
        <v>199.25948</v>
      </c>
      <c r="H13" s="12">
        <f t="shared" si="1"/>
        <v>3985.18966</v>
      </c>
      <c r="I13" s="28">
        <f t="shared" si="2"/>
        <v>3985.2293099999997</v>
      </c>
    </row>
    <row r="14" spans="1:9" ht="34.5" customHeight="1">
      <c r="A14" s="6" t="s">
        <v>14</v>
      </c>
      <c r="B14" s="64" t="s">
        <v>15</v>
      </c>
      <c r="C14" s="14">
        <v>6287.4</v>
      </c>
      <c r="D14" s="65">
        <f>330.9158+0.00025</f>
        <v>330.91605</v>
      </c>
      <c r="E14" s="66">
        <f t="shared" si="0"/>
        <v>6618.316049999999</v>
      </c>
      <c r="F14" s="40">
        <f>3143.70012+3143.70013-0.00025</f>
        <v>6287.400000000001</v>
      </c>
      <c r="G14" s="63">
        <f>165.4579+165.4579+0.00025</f>
        <v>330.91605</v>
      </c>
      <c r="H14" s="12">
        <f t="shared" si="1"/>
        <v>6618.31605</v>
      </c>
      <c r="I14" s="28">
        <f t="shared" si="2"/>
        <v>0</v>
      </c>
    </row>
    <row r="15" spans="1:9" ht="34.5" customHeight="1">
      <c r="A15" s="6" t="s">
        <v>16</v>
      </c>
      <c r="B15" s="64" t="s">
        <v>17</v>
      </c>
      <c r="C15" s="14">
        <v>7422.9</v>
      </c>
      <c r="D15" s="65">
        <f>390.68164+0.05108</f>
        <v>390.73272000000003</v>
      </c>
      <c r="E15" s="66">
        <f t="shared" si="0"/>
        <v>7813.63272</v>
      </c>
      <c r="F15" s="40">
        <f>3711.47554+3194.91125+516.56429-0.05108</f>
        <v>7422.900000000001</v>
      </c>
      <c r="G15" s="63">
        <f>195.34082+195.34082+0.05108</f>
        <v>390.73272000000003</v>
      </c>
      <c r="H15" s="12">
        <f t="shared" si="1"/>
        <v>7813.6327200000005</v>
      </c>
      <c r="I15" s="28">
        <f t="shared" si="2"/>
        <v>0</v>
      </c>
    </row>
    <row r="16" spans="1:9" ht="34.5" customHeight="1">
      <c r="A16" s="6" t="s">
        <v>18</v>
      </c>
      <c r="B16" s="64" t="s">
        <v>19</v>
      </c>
      <c r="C16" s="14">
        <v>6458.4</v>
      </c>
      <c r="D16" s="65">
        <f>349.9665-0.38706</f>
        <v>349.57944</v>
      </c>
      <c r="E16" s="66">
        <f t="shared" si="0"/>
        <v>6807.979439999999</v>
      </c>
      <c r="F16" s="35">
        <f>3229.22043-0.38706</f>
        <v>3228.83337</v>
      </c>
      <c r="G16" s="36">
        <f>169.95897</f>
        <v>169.95897</v>
      </c>
      <c r="H16" s="12">
        <f t="shared" si="1"/>
        <v>3398.79234</v>
      </c>
      <c r="I16" s="28">
        <f t="shared" si="2"/>
        <v>3409.187099999999</v>
      </c>
    </row>
    <row r="17" spans="1:9" ht="34.5" customHeight="1">
      <c r="A17" s="6" t="s">
        <v>20</v>
      </c>
      <c r="B17" s="64" t="s">
        <v>21</v>
      </c>
      <c r="C17" s="14">
        <v>5465.4</v>
      </c>
      <c r="D17" s="65">
        <v>296.2</v>
      </c>
      <c r="E17" s="66">
        <f t="shared" si="0"/>
        <v>5761.599999999999</v>
      </c>
      <c r="F17" s="35">
        <v>2732.73789</v>
      </c>
      <c r="G17" s="36">
        <v>143.82831</v>
      </c>
      <c r="H17" s="12">
        <f t="shared" si="1"/>
        <v>2876.5661999999998</v>
      </c>
      <c r="I17" s="28">
        <f t="shared" si="2"/>
        <v>2885.0337999999997</v>
      </c>
    </row>
    <row r="18" spans="1:9" ht="34.5" customHeight="1">
      <c r="A18" s="6" t="s">
        <v>22</v>
      </c>
      <c r="B18" s="64" t="s">
        <v>23</v>
      </c>
      <c r="C18" s="14">
        <v>4750</v>
      </c>
      <c r="D18" s="65">
        <v>197.5</v>
      </c>
      <c r="E18" s="66">
        <f aca="true" t="shared" si="3" ref="E18:E34">C18+D18</f>
        <v>4947.5</v>
      </c>
      <c r="F18" s="44">
        <v>902.91847</v>
      </c>
      <c r="G18" s="68">
        <v>47.52203</v>
      </c>
      <c r="H18" s="12">
        <f t="shared" si="1"/>
        <v>950.4404999999999</v>
      </c>
      <c r="I18" s="28">
        <f t="shared" si="2"/>
        <v>3997.0595000000003</v>
      </c>
    </row>
    <row r="19" spans="1:9" ht="34.5" customHeight="1">
      <c r="A19" s="6" t="s">
        <v>24</v>
      </c>
      <c r="B19" s="64" t="s">
        <v>25</v>
      </c>
      <c r="C19" s="14">
        <v>3774.1</v>
      </c>
      <c r="D19" s="65">
        <v>145.93669</v>
      </c>
      <c r="E19" s="66">
        <f t="shared" si="3"/>
        <v>3920.03669</v>
      </c>
      <c r="F19" s="40">
        <v>818.56873</v>
      </c>
      <c r="G19" s="63">
        <v>43.08257</v>
      </c>
      <c r="H19" s="12">
        <f t="shared" si="1"/>
        <v>861.6513</v>
      </c>
      <c r="I19" s="28">
        <f t="shared" si="2"/>
        <v>3058.38539</v>
      </c>
    </row>
    <row r="20" spans="1:9" ht="34.5" customHeight="1">
      <c r="A20" s="6" t="s">
        <v>26</v>
      </c>
      <c r="B20" s="64" t="s">
        <v>27</v>
      </c>
      <c r="C20" s="14">
        <v>2641.8</v>
      </c>
      <c r="D20" s="65">
        <v>139.03532</v>
      </c>
      <c r="E20" s="66">
        <f t="shared" si="3"/>
        <v>2780.83532</v>
      </c>
      <c r="F20" s="40">
        <v>1320.69306</v>
      </c>
      <c r="G20" s="63">
        <v>69.51016</v>
      </c>
      <c r="H20" s="12">
        <f t="shared" si="1"/>
        <v>1390.20322</v>
      </c>
      <c r="I20" s="28">
        <f t="shared" si="2"/>
        <v>1390.6321</v>
      </c>
    </row>
    <row r="21" spans="1:9" ht="34.5" customHeight="1">
      <c r="A21" s="6" t="s">
        <v>28</v>
      </c>
      <c r="B21" s="64" t="s">
        <v>29</v>
      </c>
      <c r="C21" s="14">
        <v>914.4</v>
      </c>
      <c r="D21" s="65">
        <v>48.123</v>
      </c>
      <c r="E21" s="66">
        <f t="shared" si="3"/>
        <v>962.523</v>
      </c>
      <c r="F21" s="40">
        <v>914.337</v>
      </c>
      <c r="G21" s="63">
        <v>48.123</v>
      </c>
      <c r="H21" s="12">
        <f t="shared" si="1"/>
        <v>962.46</v>
      </c>
      <c r="I21" s="28">
        <f t="shared" si="2"/>
        <v>0.06299999999998818</v>
      </c>
    </row>
    <row r="22" spans="1:9" ht="34.5" customHeight="1">
      <c r="A22" s="6" t="s">
        <v>30</v>
      </c>
      <c r="B22" s="64" t="s">
        <v>31</v>
      </c>
      <c r="C22" s="14">
        <v>2375</v>
      </c>
      <c r="D22" s="65">
        <v>75.37363</v>
      </c>
      <c r="E22" s="66">
        <f t="shared" si="3"/>
        <v>2450.37363</v>
      </c>
      <c r="F22" s="40">
        <v>278.56755</v>
      </c>
      <c r="G22" s="63">
        <v>14.66145</v>
      </c>
      <c r="H22" s="12">
        <f t="shared" si="1"/>
        <v>293.229</v>
      </c>
      <c r="I22" s="28">
        <f t="shared" si="2"/>
        <v>2157.1446300000002</v>
      </c>
    </row>
    <row r="23" spans="1:9" ht="34.5" customHeight="1">
      <c r="A23" s="6" t="s">
        <v>32</v>
      </c>
      <c r="B23" s="64" t="s">
        <v>33</v>
      </c>
      <c r="C23" s="14">
        <v>2270.6</v>
      </c>
      <c r="D23" s="65">
        <v>119.50446</v>
      </c>
      <c r="E23" s="66">
        <f t="shared" si="3"/>
        <v>2390.10446</v>
      </c>
      <c r="F23" s="40">
        <f>1135.29234+1135.29235</f>
        <v>2270.5846899999997</v>
      </c>
      <c r="G23" s="63">
        <f>59.75223+59.75223</f>
        <v>119.50446</v>
      </c>
      <c r="H23" s="12">
        <f t="shared" si="1"/>
        <v>2390.08915</v>
      </c>
      <c r="I23" s="28">
        <f t="shared" si="2"/>
        <v>0.015310000000226864</v>
      </c>
    </row>
    <row r="24" spans="1:9" ht="34.5" customHeight="1">
      <c r="A24" s="6" t="s">
        <v>34</v>
      </c>
      <c r="B24" s="64" t="s">
        <v>35</v>
      </c>
      <c r="C24" s="14">
        <f>2319.4-1148.7</f>
        <v>1170.7</v>
      </c>
      <c r="D24" s="65">
        <v>61.61523</v>
      </c>
      <c r="E24" s="66">
        <f t="shared" si="3"/>
        <v>1232.3152300000002</v>
      </c>
      <c r="F24" s="40">
        <v>1170.68942</v>
      </c>
      <c r="G24" s="67">
        <v>61.61523</v>
      </c>
      <c r="H24" s="12">
        <f t="shared" si="1"/>
        <v>1232.30465</v>
      </c>
      <c r="I24" s="28">
        <f t="shared" si="2"/>
        <v>0.010580000000118162</v>
      </c>
    </row>
    <row r="25" spans="1:9" ht="34.5" customHeight="1">
      <c r="A25" s="6" t="s">
        <v>36</v>
      </c>
      <c r="B25" s="64" t="s">
        <v>37</v>
      </c>
      <c r="C25" s="14">
        <v>1893.3</v>
      </c>
      <c r="D25" s="65">
        <v>99.64229</v>
      </c>
      <c r="E25" s="66">
        <f t="shared" si="3"/>
        <v>1992.94229</v>
      </c>
      <c r="F25" s="40">
        <v>1893.20352</v>
      </c>
      <c r="G25" s="63">
        <v>99.64229</v>
      </c>
      <c r="H25" s="12">
        <f t="shared" si="1"/>
        <v>1992.84581</v>
      </c>
      <c r="I25" s="28">
        <f t="shared" si="2"/>
        <v>0.09647999999992862</v>
      </c>
    </row>
    <row r="26" spans="1:9" ht="34.5" customHeight="1">
      <c r="A26" s="6" t="s">
        <v>38</v>
      </c>
      <c r="B26" s="64" t="s">
        <v>39</v>
      </c>
      <c r="C26" s="14">
        <v>751.1</v>
      </c>
      <c r="D26" s="65">
        <f>55.4013+301.5247</f>
        <v>356.926</v>
      </c>
      <c r="E26" s="66">
        <f t="shared" si="3"/>
        <v>1108.026</v>
      </c>
      <c r="F26" s="40">
        <v>526.31235</v>
      </c>
      <c r="G26" s="63">
        <v>27.70065</v>
      </c>
      <c r="H26" s="12">
        <f t="shared" si="1"/>
        <v>554.013</v>
      </c>
      <c r="I26" s="28">
        <f t="shared" si="2"/>
        <v>554.013</v>
      </c>
    </row>
    <row r="27" spans="1:9" ht="34.5" customHeight="1">
      <c r="A27" s="6" t="s">
        <v>40</v>
      </c>
      <c r="B27" s="64" t="s">
        <v>41</v>
      </c>
      <c r="C27" s="14">
        <v>1068.9</v>
      </c>
      <c r="D27" s="65">
        <v>56.2545</v>
      </c>
      <c r="E27" s="66">
        <f t="shared" si="3"/>
        <v>1125.1545</v>
      </c>
      <c r="F27" s="44">
        <v>1068.8355</v>
      </c>
      <c r="G27" s="68">
        <v>56.2545</v>
      </c>
      <c r="H27" s="12">
        <f t="shared" si="1"/>
        <v>1125.09</v>
      </c>
      <c r="I27" s="28">
        <f t="shared" si="2"/>
        <v>0.06450000000018008</v>
      </c>
    </row>
    <row r="28" spans="1:9" ht="34.5" customHeight="1">
      <c r="A28" s="6" t="s">
        <v>42</v>
      </c>
      <c r="B28" s="64" t="s">
        <v>43</v>
      </c>
      <c r="C28" s="14">
        <v>493.5</v>
      </c>
      <c r="D28" s="65">
        <v>25.06897</v>
      </c>
      <c r="E28" s="66">
        <f t="shared" si="3"/>
        <v>518.56897</v>
      </c>
      <c r="F28" s="44">
        <v>475.40941</v>
      </c>
      <c r="G28" s="68">
        <v>25.02155</v>
      </c>
      <c r="H28" s="12">
        <f t="shared" si="1"/>
        <v>500.43095999999997</v>
      </c>
      <c r="I28" s="28">
        <f t="shared" si="2"/>
        <v>18.138010000000065</v>
      </c>
    </row>
    <row r="29" spans="1:9" ht="34.5" customHeight="1">
      <c r="A29" s="6" t="s">
        <v>44</v>
      </c>
      <c r="B29" s="64" t="s">
        <v>45</v>
      </c>
      <c r="C29" s="14">
        <v>491.9</v>
      </c>
      <c r="D29" s="65">
        <f>25.8957+0.1183</f>
        <v>26.014000000000003</v>
      </c>
      <c r="E29" s="66">
        <f t="shared" si="3"/>
        <v>517.914</v>
      </c>
      <c r="F29" s="44">
        <f>246.00915+246.00915-0.1183</f>
        <v>491.90000000000003</v>
      </c>
      <c r="G29" s="68">
        <f>12.94785+12.94785+0.1183</f>
        <v>26.014000000000003</v>
      </c>
      <c r="H29" s="12">
        <f t="shared" si="1"/>
        <v>517.914</v>
      </c>
      <c r="I29" s="28">
        <f t="shared" si="2"/>
        <v>0</v>
      </c>
    </row>
    <row r="30" spans="1:9" ht="34.5" customHeight="1">
      <c r="A30" s="6" t="s">
        <v>46</v>
      </c>
      <c r="B30" s="64" t="s">
        <v>47</v>
      </c>
      <c r="C30" s="14">
        <v>824.5</v>
      </c>
      <c r="D30" s="65">
        <v>43.43</v>
      </c>
      <c r="E30" s="66">
        <f t="shared" si="3"/>
        <v>867.93</v>
      </c>
      <c r="F30" s="44">
        <v>824.5</v>
      </c>
      <c r="G30" s="68">
        <v>43.43</v>
      </c>
      <c r="H30" s="12">
        <f t="shared" si="1"/>
        <v>867.93</v>
      </c>
      <c r="I30" s="28">
        <f t="shared" si="2"/>
        <v>0</v>
      </c>
    </row>
    <row r="31" spans="1:9" ht="34.5" customHeight="1">
      <c r="A31" s="6" t="s">
        <v>48</v>
      </c>
      <c r="B31" s="64" t="s">
        <v>49</v>
      </c>
      <c r="C31" s="14">
        <v>301.7</v>
      </c>
      <c r="D31" s="69">
        <v>13.30265</v>
      </c>
      <c r="E31" s="66">
        <f t="shared" si="3"/>
        <v>315.00265</v>
      </c>
      <c r="F31" s="44">
        <f>126.37517+126.37518</f>
        <v>252.75035</v>
      </c>
      <c r="G31" s="68">
        <f>6.65133+6.65132</f>
        <v>13.30265</v>
      </c>
      <c r="H31" s="12">
        <f t="shared" si="1"/>
        <v>266.053</v>
      </c>
      <c r="I31" s="28">
        <f t="shared" si="2"/>
        <v>48.94965000000002</v>
      </c>
    </row>
    <row r="32" spans="1:9" ht="34.5" customHeight="1">
      <c r="A32" s="6" t="s">
        <v>50</v>
      </c>
      <c r="B32" s="64" t="s">
        <v>51</v>
      </c>
      <c r="C32" s="14">
        <v>233.2</v>
      </c>
      <c r="D32" s="65">
        <v>10.27446</v>
      </c>
      <c r="E32" s="66">
        <f t="shared" si="3"/>
        <v>243.47446</v>
      </c>
      <c r="F32" s="44">
        <f>97.6074</f>
        <v>97.6074</v>
      </c>
      <c r="G32" s="68">
        <v>5.13723</v>
      </c>
      <c r="H32" s="12">
        <f t="shared" si="1"/>
        <v>102.74463</v>
      </c>
      <c r="I32" s="28">
        <f t="shared" si="2"/>
        <v>140.72983</v>
      </c>
    </row>
    <row r="33" spans="1:9" ht="34.5" customHeight="1">
      <c r="A33" s="6" t="s">
        <v>52</v>
      </c>
      <c r="B33" s="64" t="s">
        <v>53</v>
      </c>
      <c r="C33" s="14">
        <v>126</v>
      </c>
      <c r="D33" s="65">
        <f>6.63162+0.00078</f>
        <v>6.6324</v>
      </c>
      <c r="E33" s="66">
        <f t="shared" si="3"/>
        <v>132.6324</v>
      </c>
      <c r="F33" s="44">
        <f>63.00039+63.00039-0.00078</f>
        <v>126</v>
      </c>
      <c r="G33" s="68">
        <f>3.31581+3.31581+0.00078</f>
        <v>6.6324</v>
      </c>
      <c r="H33" s="12">
        <f t="shared" si="1"/>
        <v>132.6324</v>
      </c>
      <c r="I33" s="28">
        <f t="shared" si="2"/>
        <v>0</v>
      </c>
    </row>
    <row r="34" spans="1:9" ht="34.5" customHeight="1">
      <c r="A34" s="45" t="s">
        <v>54</v>
      </c>
      <c r="B34" s="70" t="s">
        <v>55</v>
      </c>
      <c r="C34" s="47">
        <v>103.9</v>
      </c>
      <c r="D34" s="71">
        <f>5.46868+0.00499</f>
        <v>5.47367</v>
      </c>
      <c r="E34" s="50">
        <f t="shared" si="3"/>
        <v>109.37367</v>
      </c>
      <c r="F34" s="72">
        <f>103.90499-0.00499</f>
        <v>103.89999999999999</v>
      </c>
      <c r="G34" s="73">
        <f>5.46868+0.00499</f>
        <v>5.47367</v>
      </c>
      <c r="H34" s="50">
        <f t="shared" si="1"/>
        <v>109.37366999999999</v>
      </c>
      <c r="I34" s="59">
        <f t="shared" si="2"/>
        <v>0</v>
      </c>
    </row>
    <row r="35" spans="1:9" ht="21" customHeight="1">
      <c r="A35" s="17"/>
      <c r="B35" s="18" t="s">
        <v>56</v>
      </c>
      <c r="C35" s="51">
        <f>SUM(C12:C34)</f>
        <v>68451.89999999998</v>
      </c>
      <c r="D35" s="74">
        <f>SUM(D12:D34)</f>
        <v>3778.4072599999995</v>
      </c>
      <c r="E35" s="52">
        <f>SUM(C35:D35)</f>
        <v>72230.30725999997</v>
      </c>
      <c r="F35" s="51">
        <f>SUM(F12:F34)</f>
        <v>48055.87889</v>
      </c>
      <c r="G35" s="74">
        <f>SUM(G12:G34)</f>
        <v>2529.67618</v>
      </c>
      <c r="H35" s="52">
        <f>SUM(F35:G35)</f>
        <v>50585.55507</v>
      </c>
      <c r="I35" s="60">
        <f>SUM(I12:I34)</f>
        <v>21644.75218999999</v>
      </c>
    </row>
    <row r="36" spans="1:5" s="29" customFormat="1" ht="13.5" customHeight="1">
      <c r="A36" s="53"/>
      <c r="B36" s="54"/>
      <c r="C36" s="54"/>
      <c r="D36" s="54"/>
      <c r="E36" s="54"/>
    </row>
    <row r="37" spans="1:6" ht="27" customHeight="1">
      <c r="A37" s="3" t="s">
        <v>57</v>
      </c>
      <c r="B37" s="3"/>
      <c r="C37" s="21"/>
      <c r="D37" s="22"/>
      <c r="E37" s="22"/>
      <c r="F37" s="23"/>
    </row>
    <row r="38" spans="1:5" ht="15.75">
      <c r="A38" s="3" t="s">
        <v>58</v>
      </c>
      <c r="B38" s="3"/>
      <c r="C38" s="3"/>
      <c r="D38" s="3"/>
      <c r="E38" s="22"/>
    </row>
    <row r="39" spans="1:8" ht="15.75">
      <c r="A39" s="81" t="s">
        <v>59</v>
      </c>
      <c r="B39" s="81"/>
      <c r="C39" s="3"/>
      <c r="F39" s="82" t="s">
        <v>60</v>
      </c>
      <c r="G39" s="82"/>
      <c r="H39" s="25"/>
    </row>
    <row r="40" spans="2:6" ht="15.75">
      <c r="B40" s="24"/>
      <c r="C40" s="22"/>
      <c r="D40" s="22"/>
      <c r="E40" s="22"/>
      <c r="F40" s="26"/>
    </row>
    <row r="41" spans="2:6" ht="15.75">
      <c r="B41" s="24"/>
      <c r="C41" s="22"/>
      <c r="D41" s="22"/>
      <c r="E41" s="22"/>
      <c r="F41" s="26"/>
    </row>
    <row r="42" spans="1:12" ht="46.5" customHeight="1">
      <c r="A42" s="83" t="s">
        <v>61</v>
      </c>
      <c r="B42" s="83"/>
      <c r="C42" s="27"/>
      <c r="D42" s="84"/>
      <c r="E42" s="84"/>
      <c r="F42" s="84" t="s">
        <v>62</v>
      </c>
      <c r="G42" s="84"/>
      <c r="H42" s="75"/>
      <c r="I42" s="75"/>
      <c r="J42" s="84"/>
      <c r="K42" s="84"/>
      <c r="L42" s="75"/>
    </row>
    <row r="43" ht="12.75"/>
    <row r="44" spans="2:5" ht="15.75">
      <c r="B44" s="76"/>
      <c r="C44" s="76"/>
      <c r="D44" s="76"/>
      <c r="E44" s="76"/>
    </row>
    <row r="45" spans="2:5" ht="15.75">
      <c r="B45" s="81"/>
      <c r="C45" s="81"/>
      <c r="D45" s="81"/>
      <c r="E45" s="81"/>
    </row>
    <row r="54" spans="3:4" ht="15.75">
      <c r="C54" s="56"/>
      <c r="D54" s="57"/>
    </row>
    <row r="55" spans="3:4" ht="15.75">
      <c r="C55" s="56"/>
      <c r="D55" s="57"/>
    </row>
    <row r="56" spans="3:4" ht="15.75">
      <c r="C56" s="56"/>
      <c r="D56" s="57"/>
    </row>
    <row r="57" spans="3:4" ht="15.75">
      <c r="C57" s="56"/>
      <c r="D57" s="57"/>
    </row>
    <row r="58" spans="3:4" ht="15.75">
      <c r="C58" s="56"/>
      <c r="D58" s="57"/>
    </row>
    <row r="59" spans="3:4" ht="15.75">
      <c r="C59" s="56"/>
      <c r="D59" s="57"/>
    </row>
    <row r="60" spans="3:4" ht="15.75">
      <c r="C60" s="56"/>
      <c r="D60" s="57"/>
    </row>
    <row r="61" spans="3:4" ht="15.75">
      <c r="C61" s="56"/>
      <c r="D61" s="57"/>
    </row>
    <row r="62" ht="15.75">
      <c r="D62" s="57"/>
    </row>
    <row r="63" ht="15.75">
      <c r="D63" s="58"/>
    </row>
  </sheetData>
  <sheetProtection/>
  <mergeCells count="17">
    <mergeCell ref="J42:K42"/>
    <mergeCell ref="B45:E45"/>
    <mergeCell ref="A10:A11"/>
    <mergeCell ref="B10:B11"/>
    <mergeCell ref="E10:E11"/>
    <mergeCell ref="H10:H11"/>
    <mergeCell ref="I10:I11"/>
    <mergeCell ref="A39:B39"/>
    <mergeCell ref="F39:G39"/>
    <mergeCell ref="A42:B42"/>
    <mergeCell ref="D42:E42"/>
    <mergeCell ref="F42:G42"/>
    <mergeCell ref="A1:E1"/>
    <mergeCell ref="A8:I8"/>
    <mergeCell ref="C10:D10"/>
    <mergeCell ref="F10:G10"/>
    <mergeCell ref="G2:I6"/>
  </mergeCells>
  <printOptions/>
  <pageMargins left="0.07847222222222222" right="0.15694444444444444" top="0.39305555555555555" bottom="0.07847222222222222" header="0.07847222222222222" footer="0.07847222222222222"/>
  <pageSetup firstPageNumber="3" useFirstPageNumber="1"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9">
      <selection activeCell="D42" sqref="D42"/>
    </sheetView>
  </sheetViews>
  <sheetFormatPr defaultColWidth="9.125" defaultRowHeight="12.75"/>
  <cols>
    <col min="1" max="1" width="6.00390625" style="1" customWidth="1"/>
    <col min="2" max="2" width="73.375" style="1" customWidth="1"/>
    <col min="3" max="3" width="15.75390625" style="1" customWidth="1"/>
    <col min="4" max="4" width="15.25390625" style="1" customWidth="1"/>
    <col min="5" max="5" width="16.375" style="1" customWidth="1"/>
    <col min="6" max="6" width="14.875" style="1" customWidth="1"/>
    <col min="7" max="7" width="14.00390625" style="1" customWidth="1"/>
    <col min="8" max="8" width="9.625" style="1" customWidth="1"/>
    <col min="9" max="9" width="12.625" style="1" customWidth="1"/>
    <col min="10" max="16384" width="9.125" style="1" customWidth="1"/>
  </cols>
  <sheetData>
    <row r="1" spans="1:5" ht="15.75">
      <c r="A1" s="77"/>
      <c r="B1" s="77"/>
      <c r="C1" s="77"/>
      <c r="D1" s="77"/>
      <c r="E1" s="77"/>
    </row>
    <row r="2" spans="7:9" ht="12.75" customHeight="1">
      <c r="G2" s="93" t="s">
        <v>63</v>
      </c>
      <c r="H2" s="93"/>
      <c r="I2" s="93"/>
    </row>
    <row r="3" spans="7:9" ht="3.75" customHeight="1">
      <c r="G3" s="93"/>
      <c r="H3" s="93"/>
      <c r="I3" s="93"/>
    </row>
    <row r="4" spans="7:9" ht="12" customHeight="1">
      <c r="G4" s="93"/>
      <c r="H4" s="93"/>
      <c r="I4" s="93"/>
    </row>
    <row r="5" spans="7:9" ht="24" customHeight="1">
      <c r="G5" s="93"/>
      <c r="H5" s="93"/>
      <c r="I5" s="93"/>
    </row>
    <row r="6" spans="7:9" ht="24" customHeight="1">
      <c r="G6" s="93"/>
      <c r="H6" s="93"/>
      <c r="I6" s="93"/>
    </row>
    <row r="7" ht="12" customHeight="1"/>
    <row r="8" spans="1:9" ht="30" customHeight="1">
      <c r="A8" s="78" t="s">
        <v>64</v>
      </c>
      <c r="B8" s="78"/>
      <c r="C8" s="78"/>
      <c r="D8" s="78"/>
      <c r="E8" s="78"/>
      <c r="F8" s="78"/>
      <c r="G8" s="78"/>
      <c r="H8" s="78"/>
      <c r="I8" s="78"/>
    </row>
    <row r="9" spans="1:5" ht="12" customHeight="1" hidden="1">
      <c r="A9" s="2"/>
      <c r="B9" s="2"/>
      <c r="C9" s="2"/>
      <c r="D9" s="2"/>
      <c r="E9" s="2"/>
    </row>
    <row r="10" spans="1:9" ht="48.75" customHeight="1">
      <c r="A10" s="85" t="s">
        <v>2</v>
      </c>
      <c r="B10" s="87" t="s">
        <v>3</v>
      </c>
      <c r="C10" s="79" t="s">
        <v>4</v>
      </c>
      <c r="D10" s="94"/>
      <c r="E10" s="89" t="s">
        <v>5</v>
      </c>
      <c r="F10" s="79" t="s">
        <v>6</v>
      </c>
      <c r="G10" s="80"/>
      <c r="H10" s="89" t="s">
        <v>5</v>
      </c>
      <c r="I10" s="96" t="s">
        <v>7</v>
      </c>
    </row>
    <row r="11" spans="1:9" ht="48" customHeight="1">
      <c r="A11" s="86"/>
      <c r="B11" s="88"/>
      <c r="C11" s="5" t="s">
        <v>8</v>
      </c>
      <c r="D11" s="4" t="s">
        <v>9</v>
      </c>
      <c r="E11" s="90"/>
      <c r="F11" s="5" t="s">
        <v>8</v>
      </c>
      <c r="G11" s="4" t="s">
        <v>9</v>
      </c>
      <c r="H11" s="90"/>
      <c r="I11" s="97"/>
    </row>
    <row r="12" spans="1:9" ht="39.75" customHeight="1">
      <c r="A12" s="6" t="s">
        <v>10</v>
      </c>
      <c r="B12" s="30" t="s">
        <v>65</v>
      </c>
      <c r="C12" s="8">
        <v>20482.1</v>
      </c>
      <c r="D12" s="8">
        <v>1078.005</v>
      </c>
      <c r="E12" s="31">
        <f>C12+D12</f>
        <v>21560.105</v>
      </c>
      <c r="F12" s="32">
        <v>20482.09498</v>
      </c>
      <c r="G12" s="33">
        <v>1078.005</v>
      </c>
      <c r="H12" s="12">
        <f aca="true" t="shared" si="0" ref="H12:H28">F12+G12</f>
        <v>21560.099980000003</v>
      </c>
      <c r="I12" s="28">
        <f aca="true" t="shared" si="1" ref="I12:I28">E12-H12</f>
        <v>0.005019999996875413</v>
      </c>
    </row>
    <row r="13" spans="1:9" ht="39.75" customHeight="1">
      <c r="A13" s="6" t="s">
        <v>12</v>
      </c>
      <c r="B13" s="34" t="s">
        <v>66</v>
      </c>
      <c r="C13" s="14">
        <v>8955.7</v>
      </c>
      <c r="D13" s="14">
        <v>471.34683</v>
      </c>
      <c r="E13" s="31">
        <f>C13+D13</f>
        <v>9427.046830000001</v>
      </c>
      <c r="F13" s="35">
        <f>4477.79488+2137.85385+2339.94104</f>
        <v>8955.58977</v>
      </c>
      <c r="G13" s="36">
        <f>235.67342+235.67341</f>
        <v>471.34682999999995</v>
      </c>
      <c r="H13" s="12">
        <f t="shared" si="0"/>
        <v>9426.9366</v>
      </c>
      <c r="I13" s="28">
        <f t="shared" si="1"/>
        <v>0.11023000000022876</v>
      </c>
    </row>
    <row r="14" spans="1:9" ht="39.75" customHeight="1">
      <c r="A14" s="6" t="s">
        <v>14</v>
      </c>
      <c r="B14" s="37" t="s">
        <v>67</v>
      </c>
      <c r="C14" s="38">
        <v>7520</v>
      </c>
      <c r="D14" s="38">
        <v>395.79906</v>
      </c>
      <c r="E14" s="31">
        <f>C14+D14</f>
        <v>7915.79906</v>
      </c>
      <c r="F14" s="35">
        <v>7520</v>
      </c>
      <c r="G14" s="36">
        <v>395.79906</v>
      </c>
      <c r="H14" s="12">
        <f t="shared" si="0"/>
        <v>7915.79906</v>
      </c>
      <c r="I14" s="28">
        <f t="shared" si="1"/>
        <v>0</v>
      </c>
    </row>
    <row r="15" spans="1:9" ht="49.5" customHeight="1">
      <c r="A15" s="6" t="s">
        <v>16</v>
      </c>
      <c r="B15" s="39" t="s">
        <v>68</v>
      </c>
      <c r="C15" s="38">
        <v>6747.85851</v>
      </c>
      <c r="D15" s="38">
        <v>355.15028</v>
      </c>
      <c r="E15" s="31">
        <f>C15+D15</f>
        <v>7103.00879</v>
      </c>
      <c r="F15" s="40">
        <f>2957.75987+879.70694+2910.38855</f>
        <v>6747.85536</v>
      </c>
      <c r="G15" s="36">
        <f>201.97194+153.17834</f>
        <v>355.15027999999995</v>
      </c>
      <c r="H15" s="12">
        <f t="shared" si="0"/>
        <v>7103.005639999999</v>
      </c>
      <c r="I15" s="28">
        <f t="shared" si="1"/>
        <v>0.0031500000004598405</v>
      </c>
    </row>
    <row r="16" spans="1:9" ht="36" customHeight="1">
      <c r="A16" s="6" t="s">
        <v>18</v>
      </c>
      <c r="B16" s="34" t="s">
        <v>69</v>
      </c>
      <c r="C16" s="14">
        <v>5541.43906</v>
      </c>
      <c r="D16" s="14">
        <f>291.65469+0.03906</f>
        <v>291.69375</v>
      </c>
      <c r="E16" s="41">
        <f aca="true" t="shared" si="2" ref="E16:E28">C16+D16</f>
        <v>5833.13281</v>
      </c>
      <c r="F16" s="40">
        <v>5541.43906</v>
      </c>
      <c r="G16" s="36">
        <v>291.65469</v>
      </c>
      <c r="H16" s="12">
        <f t="shared" si="0"/>
        <v>5833.09375</v>
      </c>
      <c r="I16" s="28">
        <f t="shared" si="1"/>
        <v>0.039060000000063155</v>
      </c>
    </row>
    <row r="17" spans="1:9" ht="39.75" customHeight="1">
      <c r="A17" s="6" t="s">
        <v>20</v>
      </c>
      <c r="B17" s="34" t="s">
        <v>70</v>
      </c>
      <c r="C17" s="14">
        <v>4505.9</v>
      </c>
      <c r="D17" s="14">
        <v>227.35562</v>
      </c>
      <c r="E17" s="41">
        <f t="shared" si="2"/>
        <v>4733.25562</v>
      </c>
      <c r="F17" s="42">
        <v>4319.75681</v>
      </c>
      <c r="G17" s="36">
        <v>227.35562</v>
      </c>
      <c r="H17" s="12">
        <f t="shared" si="0"/>
        <v>4547.11243</v>
      </c>
      <c r="I17" s="28">
        <f t="shared" si="1"/>
        <v>186.14318999999978</v>
      </c>
    </row>
    <row r="18" spans="1:9" ht="39.75" customHeight="1">
      <c r="A18" s="6" t="s">
        <v>22</v>
      </c>
      <c r="B18" s="34" t="s">
        <v>71</v>
      </c>
      <c r="C18" s="14">
        <v>3850.7</v>
      </c>
      <c r="D18" s="14">
        <v>168.21569</v>
      </c>
      <c r="E18" s="41">
        <f t="shared" si="2"/>
        <v>4018.91569</v>
      </c>
      <c r="F18" s="40">
        <v>953.95086</v>
      </c>
      <c r="G18" s="40">
        <v>50.20794</v>
      </c>
      <c r="H18" s="12">
        <f t="shared" si="0"/>
        <v>1004.1588</v>
      </c>
      <c r="I18" s="28">
        <f t="shared" si="1"/>
        <v>3014.7568899999997</v>
      </c>
    </row>
    <row r="19" spans="1:9" ht="39.75" customHeight="1">
      <c r="A19" s="6" t="s">
        <v>24</v>
      </c>
      <c r="B19" s="34" t="s">
        <v>72</v>
      </c>
      <c r="C19" s="14">
        <v>2672.10243</v>
      </c>
      <c r="D19" s="14">
        <f>140.63697+0.00243</f>
        <v>140.6394</v>
      </c>
      <c r="E19" s="41">
        <f t="shared" si="2"/>
        <v>2812.74183</v>
      </c>
      <c r="F19" s="40">
        <v>1336.05121</v>
      </c>
      <c r="G19" s="40">
        <v>70.31849</v>
      </c>
      <c r="H19" s="12">
        <f t="shared" si="0"/>
        <v>1406.3697000000002</v>
      </c>
      <c r="I19" s="28">
        <f t="shared" si="1"/>
        <v>1406.3721299999997</v>
      </c>
    </row>
    <row r="20" spans="1:9" ht="39.75" customHeight="1">
      <c r="A20" s="6" t="s">
        <v>26</v>
      </c>
      <c r="B20" s="34" t="s">
        <v>73</v>
      </c>
      <c r="C20" s="14">
        <v>3107.4</v>
      </c>
      <c r="D20" s="14">
        <v>163.54362</v>
      </c>
      <c r="E20" s="41">
        <f t="shared" si="2"/>
        <v>3270.94362</v>
      </c>
      <c r="F20" s="40">
        <f>1596.29982+1511.02896</f>
        <v>3107.32878</v>
      </c>
      <c r="G20" s="40">
        <f>84.01578+79.52784</f>
        <v>163.54362</v>
      </c>
      <c r="H20" s="12">
        <f t="shared" si="0"/>
        <v>3270.8723999999997</v>
      </c>
      <c r="I20" s="28">
        <f t="shared" si="1"/>
        <v>0.07122000000026674</v>
      </c>
    </row>
    <row r="21" spans="1:9" ht="39.75" customHeight="1">
      <c r="A21" s="6" t="s">
        <v>28</v>
      </c>
      <c r="B21" s="34" t="s">
        <v>74</v>
      </c>
      <c r="C21" s="14">
        <v>2856</v>
      </c>
      <c r="D21" s="14">
        <v>150.31183</v>
      </c>
      <c r="E21" s="31">
        <f t="shared" si="2"/>
        <v>3006.31183</v>
      </c>
      <c r="F21" s="40">
        <v>2855.92469</v>
      </c>
      <c r="G21" s="40">
        <v>150.31183</v>
      </c>
      <c r="H21" s="12">
        <f t="shared" si="0"/>
        <v>3006.23652</v>
      </c>
      <c r="I21" s="28">
        <f t="shared" si="1"/>
        <v>0.0753100000001723</v>
      </c>
    </row>
    <row r="22" spans="1:9" ht="39.75" customHeight="1">
      <c r="A22" s="6" t="s">
        <v>30</v>
      </c>
      <c r="B22" s="34" t="s">
        <v>75</v>
      </c>
      <c r="C22" s="14">
        <v>3243</v>
      </c>
      <c r="D22" s="14">
        <v>112.10424</v>
      </c>
      <c r="E22" s="31">
        <f t="shared" si="2"/>
        <v>3355.10424</v>
      </c>
      <c r="F22" s="40">
        <v>0</v>
      </c>
      <c r="G22" s="40">
        <v>0</v>
      </c>
      <c r="H22" s="12">
        <f t="shared" si="0"/>
        <v>0</v>
      </c>
      <c r="I22" s="28">
        <f t="shared" si="1"/>
        <v>3355.10424</v>
      </c>
    </row>
    <row r="23" spans="1:9" ht="39.75" customHeight="1">
      <c r="A23" s="6" t="s">
        <v>32</v>
      </c>
      <c r="B23" s="34" t="s">
        <v>76</v>
      </c>
      <c r="C23" s="14">
        <v>2716</v>
      </c>
      <c r="D23" s="14">
        <v>142.94541</v>
      </c>
      <c r="E23" s="41">
        <f t="shared" si="2"/>
        <v>2858.94541</v>
      </c>
      <c r="F23" s="40">
        <v>2715.96269</v>
      </c>
      <c r="G23" s="40">
        <v>142.94541</v>
      </c>
      <c r="H23" s="12">
        <f t="shared" si="0"/>
        <v>2858.9080999999996</v>
      </c>
      <c r="I23" s="28">
        <f t="shared" si="1"/>
        <v>0.03731000000016138</v>
      </c>
    </row>
    <row r="24" spans="1:9" ht="49.5" customHeight="1">
      <c r="A24" s="6" t="s">
        <v>34</v>
      </c>
      <c r="B24" s="34" t="s">
        <v>77</v>
      </c>
      <c r="C24" s="14">
        <v>1836.9</v>
      </c>
      <c r="D24" s="14">
        <v>96.67468</v>
      </c>
      <c r="E24" s="41">
        <f t="shared" si="2"/>
        <v>1933.5746800000002</v>
      </c>
      <c r="F24" s="40">
        <f>918.40945+918.40944</f>
        <v>1836.81889</v>
      </c>
      <c r="G24" s="43">
        <f>48.33734+48.33734</f>
        <v>96.67468</v>
      </c>
      <c r="H24" s="12">
        <f t="shared" si="0"/>
        <v>1933.49357</v>
      </c>
      <c r="I24" s="28">
        <f t="shared" si="1"/>
        <v>0.08111000000008062</v>
      </c>
    </row>
    <row r="25" spans="1:9" ht="39.75" customHeight="1">
      <c r="A25" s="6" t="s">
        <v>36</v>
      </c>
      <c r="B25" s="34" t="s">
        <v>78</v>
      </c>
      <c r="C25" s="14">
        <v>2255.5</v>
      </c>
      <c r="D25" s="14">
        <v>118.70586</v>
      </c>
      <c r="E25" s="41">
        <f t="shared" si="2"/>
        <v>2374.20586</v>
      </c>
      <c r="F25" s="40">
        <v>2255.41134</v>
      </c>
      <c r="G25" s="40">
        <f>49.6542+69.05166</f>
        <v>118.70586</v>
      </c>
      <c r="H25" s="12">
        <f t="shared" si="0"/>
        <v>2374.1172</v>
      </c>
      <c r="I25" s="28">
        <f t="shared" si="1"/>
        <v>0.08865999999989072</v>
      </c>
    </row>
    <row r="26" spans="1:9" ht="39.75" customHeight="1">
      <c r="A26" s="6" t="s">
        <v>38</v>
      </c>
      <c r="B26" s="34" t="s">
        <v>79</v>
      </c>
      <c r="C26" s="14">
        <v>803.1</v>
      </c>
      <c r="D26" s="14">
        <v>30.77166</v>
      </c>
      <c r="E26" s="41">
        <f t="shared" si="2"/>
        <v>833.87166</v>
      </c>
      <c r="F26" s="40">
        <v>0</v>
      </c>
      <c r="G26" s="40">
        <v>0</v>
      </c>
      <c r="H26" s="12">
        <f t="shared" si="0"/>
        <v>0</v>
      </c>
      <c r="I26" s="28">
        <f t="shared" si="1"/>
        <v>833.87166</v>
      </c>
    </row>
    <row r="27" spans="1:9" ht="39.75" customHeight="1">
      <c r="A27" s="6" t="s">
        <v>40</v>
      </c>
      <c r="B27" s="34" t="s">
        <v>80</v>
      </c>
      <c r="C27" s="14">
        <v>797.7</v>
      </c>
      <c r="D27" s="14">
        <v>30.3312</v>
      </c>
      <c r="E27" s="31">
        <f t="shared" si="2"/>
        <v>828.0312</v>
      </c>
      <c r="F27" s="44">
        <v>0</v>
      </c>
      <c r="G27" s="44">
        <v>0</v>
      </c>
      <c r="H27" s="12">
        <f t="shared" si="0"/>
        <v>0</v>
      </c>
      <c r="I27" s="28">
        <f t="shared" si="1"/>
        <v>828.0312</v>
      </c>
    </row>
    <row r="28" spans="1:9" ht="39.75" customHeight="1">
      <c r="A28" s="45" t="s">
        <v>42</v>
      </c>
      <c r="B28" s="46" t="s">
        <v>81</v>
      </c>
      <c r="C28" s="47">
        <v>575.6</v>
      </c>
      <c r="D28" s="47">
        <v>30.29298</v>
      </c>
      <c r="E28" s="48">
        <f t="shared" si="2"/>
        <v>605.8929800000001</v>
      </c>
      <c r="F28" s="49">
        <v>575.56662</v>
      </c>
      <c r="G28" s="49">
        <v>30.29298</v>
      </c>
      <c r="H28" s="50">
        <f t="shared" si="0"/>
        <v>605.8596</v>
      </c>
      <c r="I28" s="59">
        <f t="shared" si="1"/>
        <v>0.033380000000079235</v>
      </c>
    </row>
    <row r="29" spans="1:9" ht="21" customHeight="1">
      <c r="A29" s="17"/>
      <c r="B29" s="18" t="s">
        <v>82</v>
      </c>
      <c r="C29" s="51">
        <f>SUM(C12:C28)</f>
        <v>78467</v>
      </c>
      <c r="D29" s="51">
        <f>SUM(D12:D28)</f>
        <v>4003.88711</v>
      </c>
      <c r="E29" s="52">
        <f>SUM(C29:D29)</f>
        <v>82470.88711</v>
      </c>
      <c r="F29" s="51">
        <f>SUM(F12:F28)</f>
        <v>69203.75106</v>
      </c>
      <c r="G29" s="51">
        <f>SUM(G12:G28)</f>
        <v>3642.31229</v>
      </c>
      <c r="H29" s="52">
        <f>SUM(F29:G29)</f>
        <v>72846.06335</v>
      </c>
      <c r="I29" s="60">
        <f>SUM(I12:I28)</f>
        <v>9624.82376</v>
      </c>
    </row>
    <row r="30" spans="1:5" s="29" customFormat="1" ht="13.5" customHeight="1">
      <c r="A30" s="53"/>
      <c r="B30" s="54"/>
      <c r="C30" s="54"/>
      <c r="D30" s="54"/>
      <c r="E30" s="54"/>
    </row>
    <row r="31" spans="2:5" ht="15.75">
      <c r="B31" s="55"/>
      <c r="C31" s="55"/>
      <c r="D31" s="55"/>
      <c r="E31" s="55"/>
    </row>
    <row r="32" spans="1:8" ht="12.75" customHeight="1">
      <c r="A32" s="3" t="s">
        <v>57</v>
      </c>
      <c r="B32" s="3"/>
      <c r="C32" s="21"/>
      <c r="D32" s="22"/>
      <c r="E32" s="22"/>
      <c r="F32" s="23"/>
      <c r="H32" s="23"/>
    </row>
    <row r="33" spans="1:5" ht="15.75">
      <c r="A33" s="3" t="s">
        <v>58</v>
      </c>
      <c r="B33" s="3"/>
      <c r="C33" s="3"/>
      <c r="D33" s="3"/>
      <c r="E33" s="22"/>
    </row>
    <row r="34" spans="1:9" ht="15.75">
      <c r="A34" s="81" t="s">
        <v>59</v>
      </c>
      <c r="B34" s="81"/>
      <c r="C34" s="3"/>
      <c r="F34" s="82" t="s">
        <v>60</v>
      </c>
      <c r="G34" s="82"/>
      <c r="H34" s="95"/>
      <c r="I34" s="95"/>
    </row>
    <row r="35" spans="2:8" ht="15.75">
      <c r="B35" s="24"/>
      <c r="C35" s="22"/>
      <c r="D35" s="22"/>
      <c r="E35" s="22"/>
      <c r="F35" s="26"/>
      <c r="H35" s="26"/>
    </row>
    <row r="36" spans="2:8" ht="15.75">
      <c r="B36" s="24"/>
      <c r="C36" s="22"/>
      <c r="D36" s="22"/>
      <c r="E36" s="22"/>
      <c r="F36" s="26"/>
      <c r="H36" s="26"/>
    </row>
    <row r="37" spans="1:7" ht="46.5" customHeight="1">
      <c r="A37" s="83" t="s">
        <v>61</v>
      </c>
      <c r="B37" s="83"/>
      <c r="C37" s="27"/>
      <c r="D37" s="84"/>
      <c r="E37" s="84"/>
      <c r="F37" s="84" t="s">
        <v>62</v>
      </c>
      <c r="G37" s="84"/>
    </row>
    <row r="38" ht="12.75"/>
    <row r="39" spans="3:4" ht="15.75">
      <c r="C39" s="56"/>
      <c r="D39" s="57"/>
    </row>
    <row r="40" spans="3:4" ht="15.75">
      <c r="C40" s="56"/>
      <c r="D40" s="57"/>
    </row>
    <row r="41" spans="3:4" ht="15.75">
      <c r="C41" s="56"/>
      <c r="D41" s="57"/>
    </row>
    <row r="42" spans="3:4" ht="15.75">
      <c r="C42" s="56"/>
      <c r="D42" s="57"/>
    </row>
    <row r="43" spans="3:4" ht="15.75">
      <c r="C43" s="56"/>
      <c r="D43" s="57"/>
    </row>
    <row r="44" ht="15.75">
      <c r="D44" s="57"/>
    </row>
    <row r="45" ht="15.75">
      <c r="D45" s="58"/>
    </row>
  </sheetData>
  <sheetProtection/>
  <mergeCells count="16">
    <mergeCell ref="A34:B34"/>
    <mergeCell ref="F34:G34"/>
    <mergeCell ref="H34:I34"/>
    <mergeCell ref="A37:B37"/>
    <mergeCell ref="D37:E37"/>
    <mergeCell ref="F37:G37"/>
    <mergeCell ref="A1:E1"/>
    <mergeCell ref="A8:I8"/>
    <mergeCell ref="C10:D10"/>
    <mergeCell ref="F10:G10"/>
    <mergeCell ref="A10:A11"/>
    <mergeCell ref="B10:B11"/>
    <mergeCell ref="E10:E11"/>
    <mergeCell ref="H10:H11"/>
    <mergeCell ref="I10:I11"/>
    <mergeCell ref="G2:I6"/>
  </mergeCells>
  <printOptions/>
  <pageMargins left="0.39305555555555555" right="0.07847222222222222" top="0.4722222222222222" bottom="0.11805555555555555" header="0.20069444444444445" footer="0.20069444444444445"/>
  <pageSetup firstPageNumber="0" useFirstPageNumber="1" fitToHeight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L28" sqref="L28"/>
    </sheetView>
  </sheetViews>
  <sheetFormatPr defaultColWidth="9.125" defaultRowHeight="12.75"/>
  <cols>
    <col min="1" max="1" width="6.00390625" style="1" customWidth="1"/>
    <col min="2" max="2" width="66.375" style="1" customWidth="1"/>
    <col min="3" max="3" width="15.75390625" style="1" customWidth="1"/>
    <col min="4" max="4" width="13.00390625" style="1" customWidth="1"/>
    <col min="5" max="5" width="16.375" style="1" customWidth="1"/>
    <col min="6" max="6" width="15.75390625" style="1" customWidth="1"/>
    <col min="7" max="7" width="13.625" style="1" customWidth="1"/>
    <col min="8" max="8" width="13.125" style="1" customWidth="1"/>
    <col min="9" max="9" width="13.875" style="1" customWidth="1"/>
    <col min="10" max="16384" width="9.125" style="1" customWidth="1"/>
  </cols>
  <sheetData>
    <row r="1" spans="1:5" ht="15.75">
      <c r="A1" s="77"/>
      <c r="B1" s="77"/>
      <c r="C1" s="77"/>
      <c r="D1" s="77"/>
      <c r="E1" s="77"/>
    </row>
    <row r="2" spans="3:9" ht="12.75" customHeight="1">
      <c r="C2" s="93"/>
      <c r="D2" s="93"/>
      <c r="E2" s="93"/>
      <c r="G2" s="93" t="s">
        <v>83</v>
      </c>
      <c r="H2" s="93"/>
      <c r="I2" s="93"/>
    </row>
    <row r="3" spans="3:9" ht="16.5" customHeight="1">
      <c r="C3" s="93"/>
      <c r="D3" s="93"/>
      <c r="E3" s="93"/>
      <c r="G3" s="93"/>
      <c r="H3" s="93"/>
      <c r="I3" s="93"/>
    </row>
    <row r="4" spans="3:9" ht="16.5" customHeight="1">
      <c r="C4" s="93"/>
      <c r="D4" s="93"/>
      <c r="E4" s="93"/>
      <c r="G4" s="93"/>
      <c r="H4" s="93"/>
      <c r="I4" s="93"/>
    </row>
    <row r="5" spans="3:9" ht="18.75" customHeight="1">
      <c r="C5" s="93"/>
      <c r="D5" s="93"/>
      <c r="E5" s="93"/>
      <c r="G5" s="93"/>
      <c r="H5" s="93"/>
      <c r="I5" s="93"/>
    </row>
    <row r="6" spans="3:9" ht="21.75" customHeight="1">
      <c r="C6" s="93"/>
      <c r="D6" s="93"/>
      <c r="E6" s="93"/>
      <c r="G6" s="93"/>
      <c r="H6" s="93"/>
      <c r="I6" s="93"/>
    </row>
    <row r="7" ht="12" customHeight="1"/>
    <row r="8" spans="1:9" ht="57" customHeight="1">
      <c r="A8" s="78" t="s">
        <v>84</v>
      </c>
      <c r="B8" s="78"/>
      <c r="C8" s="78"/>
      <c r="D8" s="78"/>
      <c r="E8" s="78"/>
      <c r="F8" s="78"/>
      <c r="G8" s="78"/>
      <c r="H8" s="78"/>
      <c r="I8" s="78"/>
    </row>
    <row r="9" spans="1:5" ht="12" customHeight="1">
      <c r="A9" s="2"/>
      <c r="B9" s="2"/>
      <c r="C9" s="2"/>
      <c r="D9" s="2"/>
      <c r="E9" s="2"/>
    </row>
    <row r="10" spans="2:5" ht="15.75" customHeight="1">
      <c r="B10" s="98"/>
      <c r="C10" s="98"/>
      <c r="D10" s="98"/>
      <c r="E10" s="98"/>
    </row>
    <row r="11" spans="1:9" ht="36" customHeight="1">
      <c r="A11" s="85" t="s">
        <v>2</v>
      </c>
      <c r="B11" s="87" t="s">
        <v>3</v>
      </c>
      <c r="C11" s="79" t="s">
        <v>4</v>
      </c>
      <c r="D11" s="94"/>
      <c r="E11" s="89" t="s">
        <v>5</v>
      </c>
      <c r="F11" s="79" t="s">
        <v>6</v>
      </c>
      <c r="G11" s="80"/>
      <c r="H11" s="89" t="s">
        <v>5</v>
      </c>
      <c r="I11" s="96" t="s">
        <v>7</v>
      </c>
    </row>
    <row r="12" spans="1:9" ht="36.75" customHeight="1">
      <c r="A12" s="86"/>
      <c r="B12" s="88"/>
      <c r="C12" s="5" t="s">
        <v>8</v>
      </c>
      <c r="D12" s="4" t="s">
        <v>9</v>
      </c>
      <c r="E12" s="90"/>
      <c r="F12" s="5" t="s">
        <v>8</v>
      </c>
      <c r="G12" s="4" t="s">
        <v>9</v>
      </c>
      <c r="H12" s="90"/>
      <c r="I12" s="97"/>
    </row>
    <row r="13" spans="1:9" ht="55.5" customHeight="1">
      <c r="A13" s="6" t="s">
        <v>10</v>
      </c>
      <c r="B13" s="7" t="s">
        <v>85</v>
      </c>
      <c r="C13" s="8">
        <v>4375.8</v>
      </c>
      <c r="D13" s="8">
        <v>182.6114</v>
      </c>
      <c r="E13" s="9">
        <f>C13+D13</f>
        <v>4558.4114</v>
      </c>
      <c r="F13" s="10">
        <v>1734.8083</v>
      </c>
      <c r="G13" s="11">
        <v>91.3057</v>
      </c>
      <c r="H13" s="12">
        <f>F13+G13</f>
        <v>1826.114</v>
      </c>
      <c r="I13" s="28">
        <f>E13-H13</f>
        <v>2732.2974</v>
      </c>
    </row>
    <row r="14" spans="1:9" ht="69" customHeight="1">
      <c r="A14" s="6" t="s">
        <v>12</v>
      </c>
      <c r="B14" s="13" t="s">
        <v>86</v>
      </c>
      <c r="C14" s="14">
        <v>7025</v>
      </c>
      <c r="D14" s="14">
        <v>368.79999</v>
      </c>
      <c r="E14" s="9">
        <f>C14+D14</f>
        <v>7393.7999899999995</v>
      </c>
      <c r="F14" s="15">
        <f>3965.5917+3041.60804</f>
        <v>7007.19974</v>
      </c>
      <c r="G14" s="16">
        <v>368.79999</v>
      </c>
      <c r="H14" s="12">
        <f>F14+G14</f>
        <v>7375.9997299999995</v>
      </c>
      <c r="I14" s="28">
        <f>E14-H14</f>
        <v>17.80025999999998</v>
      </c>
    </row>
    <row r="15" spans="1:9" ht="15.75">
      <c r="A15" s="17"/>
      <c r="B15" s="18" t="s">
        <v>82</v>
      </c>
      <c r="C15" s="19">
        <f>SUM(C13:C14)</f>
        <v>11400.8</v>
      </c>
      <c r="D15" s="19">
        <f>SUM(D13:D14)</f>
        <v>551.41139</v>
      </c>
      <c r="E15" s="20">
        <f>SUM(C15:D15)</f>
        <v>11952.211389999999</v>
      </c>
      <c r="F15" s="19">
        <f>SUM(F13:F14)</f>
        <v>8742.00804</v>
      </c>
      <c r="G15" s="19">
        <f>SUM(G13:G14)</f>
        <v>460.10569</v>
      </c>
      <c r="H15" s="20">
        <f>SUM(F15:G15)</f>
        <v>9202.113730000001</v>
      </c>
      <c r="I15" s="19">
        <f>SUM(I13:I14)</f>
        <v>2750.09766</v>
      </c>
    </row>
    <row r="17" spans="1:8" ht="12.75" customHeight="1">
      <c r="A17" s="3" t="s">
        <v>57</v>
      </c>
      <c r="B17" s="3"/>
      <c r="C17" s="21"/>
      <c r="D17" s="22"/>
      <c r="E17" s="22"/>
      <c r="F17" s="23"/>
      <c r="H17" s="23"/>
    </row>
    <row r="18" spans="1:5" ht="15.75">
      <c r="A18" s="3" t="s">
        <v>58</v>
      </c>
      <c r="B18" s="3"/>
      <c r="C18" s="3"/>
      <c r="D18" s="3"/>
      <c r="E18" s="22"/>
    </row>
    <row r="19" spans="1:9" ht="15.75">
      <c r="A19" s="81" t="s">
        <v>59</v>
      </c>
      <c r="B19" s="81"/>
      <c r="C19" s="3"/>
      <c r="F19" s="82" t="s">
        <v>60</v>
      </c>
      <c r="G19" s="82"/>
      <c r="H19" s="95"/>
      <c r="I19" s="95"/>
    </row>
    <row r="20" spans="2:8" ht="15.75">
      <c r="B20" s="24"/>
      <c r="C20" s="22"/>
      <c r="D20" s="22"/>
      <c r="E20" s="22"/>
      <c r="F20" s="26"/>
      <c r="H20" s="26"/>
    </row>
    <row r="21" spans="2:8" ht="15.75">
      <c r="B21" s="24"/>
      <c r="C21" s="22"/>
      <c r="D21" s="22"/>
      <c r="E21" s="22"/>
      <c r="F21" s="26"/>
      <c r="H21" s="26"/>
    </row>
    <row r="22" spans="1:7" ht="46.5" customHeight="1">
      <c r="A22" s="83" t="s">
        <v>61</v>
      </c>
      <c r="B22" s="83"/>
      <c r="C22" s="27"/>
      <c r="D22" s="84"/>
      <c r="E22" s="84"/>
      <c r="F22" s="84" t="s">
        <v>62</v>
      </c>
      <c r="G22" s="84"/>
    </row>
    <row r="23" ht="12.75"/>
  </sheetData>
  <sheetProtection/>
  <mergeCells count="18">
    <mergeCell ref="C2:E6"/>
    <mergeCell ref="G2:I6"/>
    <mergeCell ref="A19:B19"/>
    <mergeCell ref="F19:G19"/>
    <mergeCell ref="H19:I19"/>
    <mergeCell ref="A22:B22"/>
    <mergeCell ref="D22:E22"/>
    <mergeCell ref="F22:G22"/>
    <mergeCell ref="A1:E1"/>
    <mergeCell ref="A8:I8"/>
    <mergeCell ref="B10:E10"/>
    <mergeCell ref="C11:D11"/>
    <mergeCell ref="F11:G11"/>
    <mergeCell ref="A11:A12"/>
    <mergeCell ref="B11:B12"/>
    <mergeCell ref="E11:E12"/>
    <mergeCell ref="H11:H12"/>
    <mergeCell ref="I11:I12"/>
  </mergeCells>
  <printOptions/>
  <pageMargins left="0.4326388888888889" right="0.11805555555555555" top="0.5118055555555555" bottom="0.4722222222222222" header="0.5506944444444445" footer="0.5"/>
  <pageSetup firstPageNumber="7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УпрСтр2Прихожаев</dc:creator>
  <cp:keywords/>
  <dc:description/>
  <cp:lastModifiedBy>МунСовет</cp:lastModifiedBy>
  <cp:lastPrinted>2022-11-24T06:34:09Z</cp:lastPrinted>
  <dcterms:created xsi:type="dcterms:W3CDTF">2011-01-18T12:06:27Z</dcterms:created>
  <dcterms:modified xsi:type="dcterms:W3CDTF">2022-11-24T06:35:14Z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1049-11.2.0.11380</vt:lpwstr>
  </property>
  <property fmtid="{D5CDD505-2E9C-101B-9397-08002B2CF9AE}" pid="3" name="ICV">
    <vt:lpwstr>41CF4075AE4A4C67AD243F4A0DE39B45</vt:lpwstr>
  </property>
</Properties>
</file>